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DAMP\Homepage\"/>
    </mc:Choice>
  </mc:AlternateContent>
  <xr:revisionPtr revIDLastSave="0" documentId="8_{9A400E94-1B45-4AC1-B66F-62A1455B4C55}" xr6:coauthVersionLast="47" xr6:coauthVersionMax="47" xr10:uidLastSave="{00000000-0000-0000-0000-000000000000}"/>
  <bookViews>
    <workbookView xWindow="5850" yWindow="2505" windowWidth="29625" windowHeight="18495" activeTab="4" xr2:uid="{1A3707C0-E6EA-46AF-8637-427E6CB59308}"/>
  </bookViews>
  <sheets>
    <sheet name="Eluieren" sheetId="3" r:id="rId1"/>
    <sheet name="Portionieren" sheetId="4" r:id="rId2"/>
    <sheet name="Messen" sheetId="6" r:id="rId3"/>
    <sheet name="Betrieb" sheetId="2" r:id="rId4"/>
    <sheet name="Betrieb (2)" sheetId="8" r:id="rId5"/>
  </sheets>
  <externalReferences>
    <externalReference r:id="rId6"/>
  </externalReferences>
  <definedNames>
    <definedName name="A_ToNuk" localSheetId="4">'Betrieb (2)'!#REF!</definedName>
    <definedName name="A_ToNuk">Betrieb!$B$13</definedName>
    <definedName name="A0" localSheetId="2">Messen!#REF!</definedName>
    <definedName name="A0">Portionieren!$B$17</definedName>
    <definedName name="Akonz" localSheetId="2">Messen!#REF!</definedName>
    <definedName name="Akonz">Portionieren!$B$18</definedName>
    <definedName name="Ao_MuNuk" localSheetId="4">'Betrieb (2)'!$B$15</definedName>
    <definedName name="Ao_MuNuk">Betrieb!$B$23</definedName>
    <definedName name="Ao_MuNuk_t">'Betrieb (2)'!$C$22:$C$261</definedName>
    <definedName name="ATc" localSheetId="4">'Betrieb (2)'!#REF!</definedName>
    <definedName name="ATc">Betrieb!$B$13</definedName>
    <definedName name="Ausbeute" localSheetId="4">'Betrieb (2)'!$B$13</definedName>
    <definedName name="Ausbeute">Betrieb!$B$14</definedName>
    <definedName name="dt" localSheetId="4">'Betrieb (2)'!$A$20</definedName>
    <definedName name="dt">Betrieb!$C$25</definedName>
    <definedName name="G0" localSheetId="2">Messen!#REF!</definedName>
    <definedName name="G0">Portionieren!$B$15</definedName>
    <definedName name="HWZ_MNuk" localSheetId="4">'Betrieb (2)'!$B$10</definedName>
    <definedName name="HWZ_MNuk">Betrieb!$B$10</definedName>
    <definedName name="HWZ_Mo" localSheetId="4">'Betrieb (2)'!$B$10</definedName>
    <definedName name="HWZ_Mo">Betrieb!$B$10</definedName>
    <definedName name="HWZ_Tc" localSheetId="4">'Betrieb (2)'!$F$10</definedName>
    <definedName name="HWZ_Tc">Betrieb!$F$10</definedName>
    <definedName name="HWZ_TNuk" localSheetId="4">'Betrieb (2)'!$F$10</definedName>
    <definedName name="HWZ_TNuk">Betrieb!$F$10</definedName>
    <definedName name="lambdaMNuk" localSheetId="4">'Betrieb (2)'!$C$10</definedName>
    <definedName name="lambdaMNuk">Betrieb!$C$10</definedName>
    <definedName name="lambdaMo" localSheetId="4">'Betrieb (2)'!$C$10</definedName>
    <definedName name="lambdaMo">Betrieb!$C$10</definedName>
    <definedName name="lambdaTc" localSheetId="4">'Betrieb (2)'!$G$10</definedName>
    <definedName name="lambdaTc">Betrieb!$G$10</definedName>
    <definedName name="lambdaTNuk" localSheetId="4">'Betrieb (2)'!$G$10</definedName>
    <definedName name="lambdaTNuk">Betrieb!$G$10</definedName>
    <definedName name="lambdaTNuk1" localSheetId="4">'Betrieb (2)'!$G$10</definedName>
    <definedName name="lambdaTNuk1">Betrieb!$G$10</definedName>
    <definedName name="lambdaTNuk2" localSheetId="4">'Betrieb (2)'!$G$11</definedName>
    <definedName name="lambdaTNuk2">Betrieb!$G$11</definedName>
    <definedName name="Lieferzeit" localSheetId="4">'Betrieb (2)'!#REF!</definedName>
    <definedName name="Lieferzeit">Betrieb!$B$21</definedName>
    <definedName name="t" localSheetId="4">'Betrieb (2)'!$A$22:$A$261</definedName>
    <definedName name="t" localSheetId="2">[1]Betrieb!#REF!</definedName>
    <definedName name="t">Betrieb!$B$30:$B$269</definedName>
    <definedName name="V0" localSheetId="2">Messen!#REF!</definedName>
    <definedName name="V0">Portionieren!$B$16</definedName>
    <definedName name="ZerfWahr1" localSheetId="4">'Betrieb (2)'!$H$10</definedName>
    <definedName name="ZerfWahr1">Betrieb!$H$10</definedName>
    <definedName name="ZerfWahr2" localSheetId="4">'Betrieb (2)'!$H$11</definedName>
    <definedName name="ZerfWahr2">Betrieb!$H$11</definedName>
  </definedNames>
  <calcPr calcId="181029"/>
</workbook>
</file>

<file path=xl/calcChain.xml><?xml version="1.0" encoding="utf-8"?>
<calcChain xmlns="http://schemas.openxmlformats.org/spreadsheetml/2006/main">
  <c r="C4" i="2" l="1"/>
  <c r="G4" i="2"/>
  <c r="L4" i="2"/>
  <c r="B5" i="2"/>
  <c r="C5" i="2"/>
  <c r="G5" i="2"/>
  <c r="C6" i="2"/>
  <c r="F6" i="2"/>
  <c r="G6" i="2"/>
  <c r="B7" i="2"/>
  <c r="C7" i="2"/>
  <c r="F7" i="2"/>
  <c r="G7" i="2"/>
  <c r="B8" i="2"/>
  <c r="C8" i="2"/>
  <c r="F8" i="2"/>
  <c r="G8" i="2"/>
  <c r="C10" i="2"/>
  <c r="G10" i="2"/>
  <c r="H10" i="2"/>
  <c r="G11" i="2"/>
  <c r="H11" i="2"/>
  <c r="B15" i="2"/>
  <c r="B17" i="2"/>
  <c r="D28" i="2"/>
  <c r="E28" i="2"/>
  <c r="H28" i="2"/>
  <c r="I28" i="2"/>
  <c r="K28" i="2"/>
  <c r="L28" i="2"/>
  <c r="C30" i="2"/>
  <c r="B31" i="2"/>
  <c r="C31" i="2"/>
  <c r="C4" i="8"/>
  <c r="G4" i="8"/>
  <c r="L4" i="8"/>
  <c r="H11" i="8"/>
  <c r="B5" i="8"/>
  <c r="C5" i="8"/>
  <c r="G5" i="8"/>
  <c r="C6" i="8"/>
  <c r="F6" i="8"/>
  <c r="G6" i="8"/>
  <c r="B7" i="8"/>
  <c r="C7" i="8"/>
  <c r="F7" i="8"/>
  <c r="G7" i="8"/>
  <c r="B8" i="8"/>
  <c r="C8" i="8"/>
  <c r="F8" i="8"/>
  <c r="G8" i="8"/>
  <c r="C10" i="8"/>
  <c r="G10" i="8"/>
  <c r="H10" i="8"/>
  <c r="G11" i="8"/>
  <c r="C20" i="8"/>
  <c r="D20" i="8"/>
  <c r="E20" i="8"/>
  <c r="H20" i="8"/>
  <c r="I20" i="8"/>
  <c r="B22" i="8"/>
  <c r="C22" i="8"/>
  <c r="K22" i="8"/>
  <c r="A23" i="8"/>
  <c r="B23" i="8"/>
  <c r="K23" i="8"/>
  <c r="L23" i="8"/>
  <c r="M15" i="3"/>
  <c r="F17" i="3"/>
  <c r="G19" i="3"/>
  <c r="F12" i="6"/>
  <c r="Q12" i="6"/>
  <c r="E24" i="6"/>
  <c r="P24" i="6"/>
  <c r="P26" i="6"/>
  <c r="E29" i="6"/>
  <c r="P29" i="6"/>
  <c r="N10" i="4"/>
  <c r="T10" i="4"/>
  <c r="D16" i="4"/>
  <c r="E16" i="4"/>
  <c r="B18" i="4"/>
  <c r="N16" i="4"/>
  <c r="E18" i="4"/>
  <c r="E24" i="4"/>
  <c r="N21" i="4"/>
  <c r="N17" i="4"/>
  <c r="T16" i="4"/>
  <c r="Q16" i="4"/>
  <c r="C23" i="8"/>
  <c r="A24" i="8"/>
  <c r="E22" i="8"/>
  <c r="E23" i="8"/>
  <c r="G22" i="8"/>
  <c r="G23" i="8"/>
  <c r="D22" i="8"/>
  <c r="F22" i="8"/>
  <c r="F23" i="8"/>
  <c r="F24" i="8"/>
  <c r="B32" i="2"/>
  <c r="A31" i="2"/>
  <c r="B18" i="2"/>
  <c r="B19" i="2"/>
  <c r="B23" i="2"/>
  <c r="D54" i="2"/>
  <c r="B24" i="8"/>
  <c r="A25" i="8"/>
  <c r="C24" i="8"/>
  <c r="K24" i="8"/>
  <c r="L24" i="8"/>
  <c r="B33" i="2"/>
  <c r="A32" i="2"/>
  <c r="C32" i="2"/>
  <c r="Q21" i="4"/>
  <c r="Q17" i="4"/>
  <c r="D31" i="2"/>
  <c r="D30" i="2"/>
  <c r="D32" i="2"/>
  <c r="E30" i="2"/>
  <c r="H31" i="2"/>
  <c r="H32" i="2"/>
  <c r="H33" i="2"/>
  <c r="F30" i="2"/>
  <c r="F31" i="2"/>
  <c r="F32" i="2"/>
  <c r="F33" i="2"/>
  <c r="I31" i="2"/>
  <c r="D33" i="2"/>
  <c r="T17" i="4"/>
  <c r="T21" i="4"/>
  <c r="D23" i="8"/>
  <c r="N23" i="4"/>
  <c r="N22" i="4"/>
  <c r="E31" i="2"/>
  <c r="E32" i="2"/>
  <c r="Q22" i="4"/>
  <c r="Q24" i="4"/>
  <c r="Q23" i="4"/>
  <c r="N24" i="4"/>
  <c r="D24" i="8"/>
  <c r="I23" i="8"/>
  <c r="E24" i="8"/>
  <c r="T23" i="4"/>
  <c r="T22" i="4"/>
  <c r="T24" i="4"/>
  <c r="J31" i="2"/>
  <c r="C33" i="2"/>
  <c r="B34" i="2"/>
  <c r="A33" i="2"/>
  <c r="B25" i="8"/>
  <c r="A26" i="8"/>
  <c r="C25" i="8"/>
  <c r="K25" i="8"/>
  <c r="L25" i="8"/>
  <c r="F25" i="8"/>
  <c r="I32" i="2"/>
  <c r="J32" i="2"/>
  <c r="L31" i="2"/>
  <c r="E33" i="2"/>
  <c r="A34" i="2"/>
  <c r="B35" i="2"/>
  <c r="C34" i="2"/>
  <c r="D34" i="2"/>
  <c r="H34" i="2"/>
  <c r="F34" i="2"/>
  <c r="E22" i="4"/>
  <c r="K26" i="8"/>
  <c r="L26" i="8"/>
  <c r="B26" i="8"/>
  <c r="A27" i="8"/>
  <c r="C26" i="8"/>
  <c r="F26" i="8"/>
  <c r="E21" i="4"/>
  <c r="C27" i="4"/>
  <c r="D25" i="8"/>
  <c r="I24" i="8"/>
  <c r="E25" i="8"/>
  <c r="L32" i="2"/>
  <c r="I33" i="2"/>
  <c r="J33" i="2"/>
  <c r="E34" i="2"/>
  <c r="E35" i="2"/>
  <c r="K27" i="8"/>
  <c r="L27" i="8"/>
  <c r="B27" i="8"/>
  <c r="A28" i="8"/>
  <c r="C27" i="8"/>
  <c r="F27" i="8"/>
  <c r="B36" i="2"/>
  <c r="A35" i="2"/>
  <c r="C35" i="2"/>
  <c r="F35" i="2"/>
  <c r="D35" i="2"/>
  <c r="H35" i="2"/>
  <c r="D26" i="8"/>
  <c r="I25" i="8"/>
  <c r="E26" i="8"/>
  <c r="I34" i="2"/>
  <c r="J34" i="2"/>
  <c r="L33" i="2"/>
  <c r="E36" i="2"/>
  <c r="I26" i="8"/>
  <c r="E27" i="8"/>
  <c r="D27" i="8"/>
  <c r="K28" i="8"/>
  <c r="L28" i="8"/>
  <c r="B28" i="8"/>
  <c r="A29" i="8"/>
  <c r="C28" i="8"/>
  <c r="F28" i="8"/>
  <c r="B37" i="2"/>
  <c r="A36" i="2"/>
  <c r="C36" i="2"/>
  <c r="H36" i="2"/>
  <c r="D36" i="2"/>
  <c r="F36" i="2"/>
  <c r="L34" i="2"/>
  <c r="I35" i="2"/>
  <c r="I36" i="2"/>
  <c r="L36" i="2"/>
  <c r="E37" i="2"/>
  <c r="K29" i="8"/>
  <c r="L29" i="8"/>
  <c r="B29" i="8"/>
  <c r="C29" i="8"/>
  <c r="A30" i="8"/>
  <c r="F29" i="8"/>
  <c r="C37" i="2"/>
  <c r="B38" i="2"/>
  <c r="A37" i="2"/>
  <c r="D37" i="2"/>
  <c r="F37" i="2"/>
  <c r="H37" i="2"/>
  <c r="I27" i="8"/>
  <c r="E28" i="8"/>
  <c r="D28" i="8"/>
  <c r="I37" i="2"/>
  <c r="I38" i="2"/>
  <c r="L35" i="2"/>
  <c r="J35" i="2"/>
  <c r="J36" i="2"/>
  <c r="E38" i="2"/>
  <c r="K30" i="8"/>
  <c r="L30" i="8"/>
  <c r="C30" i="8"/>
  <c r="A31" i="8"/>
  <c r="B30" i="8"/>
  <c r="F30" i="8"/>
  <c r="I28" i="8"/>
  <c r="E29" i="8"/>
  <c r="D29" i="8"/>
  <c r="A38" i="2"/>
  <c r="C38" i="2"/>
  <c r="B39" i="2"/>
  <c r="H38" i="2"/>
  <c r="F38" i="2"/>
  <c r="D38" i="2"/>
  <c r="E39" i="2"/>
  <c r="L38" i="2"/>
  <c r="L37" i="2"/>
  <c r="J37" i="2"/>
  <c r="B40" i="2"/>
  <c r="A39" i="2"/>
  <c r="C39" i="2"/>
  <c r="F39" i="2"/>
  <c r="I39" i="2"/>
  <c r="D39" i="2"/>
  <c r="H39" i="2"/>
  <c r="C31" i="8"/>
  <c r="B31" i="8"/>
  <c r="A32" i="8"/>
  <c r="K31" i="8"/>
  <c r="L31" i="8"/>
  <c r="F31" i="8"/>
  <c r="J38" i="2"/>
  <c r="D30" i="8"/>
  <c r="I29" i="8"/>
  <c r="E30" i="8"/>
  <c r="L39" i="2"/>
  <c r="E40" i="2"/>
  <c r="J39" i="2"/>
  <c r="E31" i="8"/>
  <c r="D31" i="8"/>
  <c r="I30" i="8"/>
  <c r="B41" i="2"/>
  <c r="A40" i="2"/>
  <c r="C40" i="2"/>
  <c r="I40" i="2"/>
  <c r="H40" i="2"/>
  <c r="F40" i="2"/>
  <c r="D40" i="2"/>
  <c r="B32" i="8"/>
  <c r="A33" i="8"/>
  <c r="C32" i="8"/>
  <c r="K32" i="8"/>
  <c r="L32" i="8"/>
  <c r="F32" i="8"/>
  <c r="E41" i="2"/>
  <c r="L40" i="2"/>
  <c r="J40" i="2"/>
  <c r="B33" i="8"/>
  <c r="C33" i="8"/>
  <c r="A34" i="8"/>
  <c r="F33" i="8"/>
  <c r="C41" i="2"/>
  <c r="B42" i="2"/>
  <c r="A41" i="2"/>
  <c r="I41" i="2"/>
  <c r="F41" i="2"/>
  <c r="D41" i="2"/>
  <c r="H41" i="2"/>
  <c r="D32" i="8"/>
  <c r="I31" i="8"/>
  <c r="E32" i="8"/>
  <c r="E42" i="2"/>
  <c r="L41" i="2"/>
  <c r="J41" i="2"/>
  <c r="D33" i="8"/>
  <c r="I32" i="8"/>
  <c r="E33" i="8"/>
  <c r="B34" i="8"/>
  <c r="C34" i="8"/>
  <c r="A35" i="8"/>
  <c r="F34" i="8"/>
  <c r="A42" i="2"/>
  <c r="B43" i="2"/>
  <c r="C42" i="2"/>
  <c r="H42" i="2"/>
  <c r="F42" i="2"/>
  <c r="D42" i="2"/>
  <c r="E43" i="2"/>
  <c r="I42" i="2"/>
  <c r="L42" i="2"/>
  <c r="J42" i="2"/>
  <c r="D34" i="8"/>
  <c r="I33" i="8"/>
  <c r="E34" i="8"/>
  <c r="C35" i="8"/>
  <c r="B35" i="8"/>
  <c r="A36" i="8"/>
  <c r="F35" i="8"/>
  <c r="B44" i="2"/>
  <c r="A43" i="2"/>
  <c r="C43" i="2"/>
  <c r="F43" i="2"/>
  <c r="H43" i="2"/>
  <c r="I43" i="2"/>
  <c r="L43" i="2"/>
  <c r="D43" i="2"/>
  <c r="E44" i="2"/>
  <c r="J43" i="2"/>
  <c r="A37" i="8"/>
  <c r="C36" i="8"/>
  <c r="B36" i="8"/>
  <c r="F36" i="8"/>
  <c r="D35" i="8"/>
  <c r="I34" i="8"/>
  <c r="E35" i="8"/>
  <c r="B45" i="2"/>
  <c r="C44" i="2"/>
  <c r="A44" i="2"/>
  <c r="D44" i="2"/>
  <c r="E45" i="2"/>
  <c r="F44" i="2"/>
  <c r="I44" i="2"/>
  <c r="L44" i="2"/>
  <c r="H44" i="2"/>
  <c r="D36" i="8"/>
  <c r="I35" i="8"/>
  <c r="E36" i="8"/>
  <c r="J44" i="2"/>
  <c r="A38" i="8"/>
  <c r="B37" i="8"/>
  <c r="C37" i="8"/>
  <c r="F37" i="8"/>
  <c r="C45" i="2"/>
  <c r="B46" i="2"/>
  <c r="A45" i="2"/>
  <c r="H45" i="2"/>
  <c r="D45" i="2"/>
  <c r="E46" i="2"/>
  <c r="I45" i="2"/>
  <c r="L45" i="2"/>
  <c r="F45" i="2"/>
  <c r="A39" i="8"/>
  <c r="B38" i="8"/>
  <c r="C38" i="8"/>
  <c r="F38" i="8"/>
  <c r="I36" i="8"/>
  <c r="E37" i="8"/>
  <c r="D37" i="8"/>
  <c r="J45" i="2"/>
  <c r="A46" i="2"/>
  <c r="C46" i="2"/>
  <c r="B47" i="2"/>
  <c r="I46" i="2"/>
  <c r="L46" i="2"/>
  <c r="D46" i="2"/>
  <c r="E47" i="2"/>
  <c r="F46" i="2"/>
  <c r="H46" i="2"/>
  <c r="J46" i="2"/>
  <c r="I37" i="8"/>
  <c r="E38" i="8"/>
  <c r="D38" i="8"/>
  <c r="B48" i="2"/>
  <c r="A47" i="2"/>
  <c r="C47" i="2"/>
  <c r="H47" i="2"/>
  <c r="F47" i="2"/>
  <c r="I47" i="2"/>
  <c r="L47" i="2"/>
  <c r="D47" i="2"/>
  <c r="E48" i="2"/>
  <c r="A40" i="8"/>
  <c r="B39" i="8"/>
  <c r="C39" i="8"/>
  <c r="F39" i="8"/>
  <c r="J47" i="2"/>
  <c r="B49" i="2"/>
  <c r="A48" i="2"/>
  <c r="C48" i="2"/>
  <c r="I48" i="2"/>
  <c r="L48" i="2"/>
  <c r="D48" i="2"/>
  <c r="E49" i="2"/>
  <c r="F48" i="2"/>
  <c r="H48" i="2"/>
  <c r="I38" i="8"/>
  <c r="E39" i="8"/>
  <c r="D39" i="8"/>
  <c r="A41" i="8"/>
  <c r="B40" i="8"/>
  <c r="C40" i="8"/>
  <c r="F40" i="8"/>
  <c r="J48" i="2"/>
  <c r="B41" i="8"/>
  <c r="C41" i="8"/>
  <c r="A42" i="8"/>
  <c r="F41" i="8"/>
  <c r="C49" i="2"/>
  <c r="B50" i="2"/>
  <c r="A49" i="2"/>
  <c r="F49" i="2"/>
  <c r="D49" i="2"/>
  <c r="E50" i="2"/>
  <c r="I49" i="2"/>
  <c r="L49" i="2"/>
  <c r="H49" i="2"/>
  <c r="I39" i="8"/>
  <c r="E40" i="8"/>
  <c r="D40" i="8"/>
  <c r="J49" i="2"/>
  <c r="A50" i="2"/>
  <c r="B51" i="2"/>
  <c r="C50" i="2"/>
  <c r="D50" i="2"/>
  <c r="E51" i="2"/>
  <c r="H50" i="2"/>
  <c r="I50" i="2"/>
  <c r="L50" i="2"/>
  <c r="F50" i="2"/>
  <c r="B42" i="8"/>
  <c r="C42" i="8"/>
  <c r="A43" i="8"/>
  <c r="F42" i="8"/>
  <c r="D41" i="8"/>
  <c r="I40" i="8"/>
  <c r="E41" i="8"/>
  <c r="J50" i="2"/>
  <c r="D42" i="8"/>
  <c r="I41" i="8"/>
  <c r="C43" i="8"/>
  <c r="B43" i="8"/>
  <c r="A44" i="8"/>
  <c r="F43" i="8"/>
  <c r="B52" i="2"/>
  <c r="A51" i="2"/>
  <c r="C51" i="2"/>
  <c r="D51" i="2"/>
  <c r="E52" i="2"/>
  <c r="H51" i="2"/>
  <c r="I51" i="2"/>
  <c r="L51" i="2"/>
  <c r="F51" i="2"/>
  <c r="E42" i="8"/>
  <c r="J51" i="2"/>
  <c r="B53" i="2"/>
  <c r="A52" i="2"/>
  <c r="C52" i="2"/>
  <c r="H52" i="2"/>
  <c r="I52" i="2"/>
  <c r="L52" i="2"/>
  <c r="F52" i="2"/>
  <c r="D52" i="2"/>
  <c r="E53" i="2"/>
  <c r="E43" i="8"/>
  <c r="D43" i="8"/>
  <c r="I42" i="8"/>
  <c r="A45" i="8"/>
  <c r="C44" i="8"/>
  <c r="B44" i="8"/>
  <c r="F44" i="8"/>
  <c r="A46" i="8"/>
  <c r="B45" i="8"/>
  <c r="C45" i="8"/>
  <c r="F45" i="8"/>
  <c r="J52" i="2"/>
  <c r="D44" i="8"/>
  <c r="I43" i="8"/>
  <c r="E44" i="8"/>
  <c r="C53" i="2"/>
  <c r="B54" i="2"/>
  <c r="A53" i="2"/>
  <c r="D53" i="2"/>
  <c r="E54" i="2"/>
  <c r="K54" i="2"/>
  <c r="I53" i="2"/>
  <c r="L53" i="2"/>
  <c r="H53" i="2"/>
  <c r="F53" i="2"/>
  <c r="J53" i="2"/>
  <c r="I44" i="8"/>
  <c r="E45" i="8"/>
  <c r="D45" i="8"/>
  <c r="A54" i="2"/>
  <c r="C54" i="2"/>
  <c r="B55" i="2"/>
  <c r="I54" i="2"/>
  <c r="L54" i="2"/>
  <c r="F54" i="2"/>
  <c r="E55" i="2"/>
  <c r="H54" i="2"/>
  <c r="A47" i="8"/>
  <c r="B46" i="8"/>
  <c r="C46" i="8"/>
  <c r="F46" i="8"/>
  <c r="C55" i="2"/>
  <c r="B56" i="2"/>
  <c r="A55" i="2"/>
  <c r="H55" i="2"/>
  <c r="D55" i="2"/>
  <c r="E56" i="2"/>
  <c r="F55" i="2"/>
  <c r="I55" i="2"/>
  <c r="L55" i="2"/>
  <c r="A48" i="8"/>
  <c r="B47" i="8"/>
  <c r="C47" i="8"/>
  <c r="F47" i="8"/>
  <c r="J54" i="2"/>
  <c r="I45" i="8"/>
  <c r="E46" i="8"/>
  <c r="D46" i="8"/>
  <c r="J55" i="2"/>
  <c r="H46" i="8"/>
  <c r="I46" i="8"/>
  <c r="E47" i="8"/>
  <c r="D47" i="8"/>
  <c r="A56" i="2"/>
  <c r="C56" i="2"/>
  <c r="B57" i="2"/>
  <c r="I56" i="2"/>
  <c r="L56" i="2"/>
  <c r="H56" i="2"/>
  <c r="D56" i="2"/>
  <c r="E57" i="2"/>
  <c r="F56" i="2"/>
  <c r="A49" i="8"/>
  <c r="B48" i="8"/>
  <c r="C48" i="8"/>
  <c r="F48" i="8"/>
  <c r="A50" i="8"/>
  <c r="B49" i="8"/>
  <c r="C49" i="8"/>
  <c r="F49" i="8"/>
  <c r="I47" i="8"/>
  <c r="E48" i="8"/>
  <c r="D48" i="8"/>
  <c r="J56" i="2"/>
  <c r="A57" i="2"/>
  <c r="C57" i="2"/>
  <c r="B58" i="2"/>
  <c r="F57" i="2"/>
  <c r="H57" i="2"/>
  <c r="D57" i="2"/>
  <c r="E58" i="2"/>
  <c r="I57" i="2"/>
  <c r="L57" i="2"/>
  <c r="I48" i="8"/>
  <c r="E49" i="8"/>
  <c r="D49" i="8"/>
  <c r="B50" i="8"/>
  <c r="C50" i="8"/>
  <c r="A51" i="8"/>
  <c r="F50" i="8"/>
  <c r="J57" i="2"/>
  <c r="A58" i="2"/>
  <c r="B59" i="2"/>
  <c r="C58" i="2"/>
  <c r="F58" i="2"/>
  <c r="H58" i="2"/>
  <c r="D58" i="2"/>
  <c r="E59" i="2"/>
  <c r="I58" i="2"/>
  <c r="L58" i="2"/>
  <c r="B51" i="8"/>
  <c r="C51" i="8"/>
  <c r="A52" i="8"/>
  <c r="F51" i="8"/>
  <c r="D50" i="8"/>
  <c r="I49" i="8"/>
  <c r="E50" i="8"/>
  <c r="J58" i="2"/>
  <c r="C59" i="2"/>
  <c r="A59" i="2"/>
  <c r="B60" i="2"/>
  <c r="H59" i="2"/>
  <c r="I59" i="2"/>
  <c r="L59" i="2"/>
  <c r="F59" i="2"/>
  <c r="D59" i="2"/>
  <c r="E60" i="2"/>
  <c r="C52" i="8"/>
  <c r="B52" i="8"/>
  <c r="A53" i="8"/>
  <c r="F52" i="8"/>
  <c r="D51" i="8"/>
  <c r="I50" i="8"/>
  <c r="E51" i="8"/>
  <c r="J59" i="2"/>
  <c r="A60" i="2"/>
  <c r="C60" i="2"/>
  <c r="B61" i="2"/>
  <c r="I60" i="2"/>
  <c r="L60" i="2"/>
  <c r="D60" i="2"/>
  <c r="E61" i="2"/>
  <c r="F60" i="2"/>
  <c r="H60" i="2"/>
  <c r="J60" i="2"/>
  <c r="D52" i="8"/>
  <c r="I51" i="8"/>
  <c r="E52" i="8"/>
  <c r="A61" i="2"/>
  <c r="C61" i="2"/>
  <c r="B62" i="2"/>
  <c r="F61" i="2"/>
  <c r="I61" i="2"/>
  <c r="L61" i="2"/>
  <c r="H61" i="2"/>
  <c r="D61" i="2"/>
  <c r="E62" i="2"/>
  <c r="A54" i="8"/>
  <c r="C53" i="8"/>
  <c r="B53" i="8"/>
  <c r="F53" i="8"/>
  <c r="A62" i="2"/>
  <c r="C62" i="2"/>
  <c r="B63" i="2"/>
  <c r="I62" i="2"/>
  <c r="L62" i="2"/>
  <c r="F62" i="2"/>
  <c r="H62" i="2"/>
  <c r="D62" i="2"/>
  <c r="E63" i="2"/>
  <c r="A55" i="8"/>
  <c r="B54" i="8"/>
  <c r="C54" i="8"/>
  <c r="F54" i="8"/>
  <c r="D53" i="8"/>
  <c r="I52" i="8"/>
  <c r="E53" i="8"/>
  <c r="J61" i="2"/>
  <c r="J62" i="2"/>
  <c r="I53" i="8"/>
  <c r="E54" i="8"/>
  <c r="D54" i="8"/>
  <c r="C63" i="2"/>
  <c r="B64" i="2"/>
  <c r="A63" i="2"/>
  <c r="F63" i="2"/>
  <c r="D63" i="2"/>
  <c r="E64" i="2"/>
  <c r="H63" i="2"/>
  <c r="I63" i="2"/>
  <c r="L63" i="2"/>
  <c r="A56" i="8"/>
  <c r="B55" i="8"/>
  <c r="C55" i="8"/>
  <c r="F55" i="8"/>
  <c r="A64" i="2"/>
  <c r="C64" i="2"/>
  <c r="B65" i="2"/>
  <c r="F64" i="2"/>
  <c r="D64" i="2"/>
  <c r="E65" i="2"/>
  <c r="H64" i="2"/>
  <c r="I64" i="2"/>
  <c r="L64" i="2"/>
  <c r="I54" i="8"/>
  <c r="E55" i="8"/>
  <c r="D55" i="8"/>
  <c r="A57" i="8"/>
  <c r="B56" i="8"/>
  <c r="C56" i="8"/>
  <c r="F56" i="8"/>
  <c r="J63" i="2"/>
  <c r="J64" i="2"/>
  <c r="A65" i="2"/>
  <c r="C65" i="2"/>
  <c r="B66" i="2"/>
  <c r="D65" i="2"/>
  <c r="E66" i="2"/>
  <c r="I65" i="2"/>
  <c r="L65" i="2"/>
  <c r="F65" i="2"/>
  <c r="H65" i="2"/>
  <c r="A58" i="8"/>
  <c r="B57" i="8"/>
  <c r="C57" i="8"/>
  <c r="F57" i="8"/>
  <c r="I55" i="8"/>
  <c r="E56" i="8"/>
  <c r="D56" i="8"/>
  <c r="I56" i="8"/>
  <c r="E57" i="8"/>
  <c r="D57" i="8"/>
  <c r="A66" i="2"/>
  <c r="B67" i="2"/>
  <c r="C66" i="2"/>
  <c r="D66" i="2"/>
  <c r="E67" i="2"/>
  <c r="H66" i="2"/>
  <c r="I66" i="2"/>
  <c r="L66" i="2"/>
  <c r="F66" i="2"/>
  <c r="J65" i="2"/>
  <c r="C58" i="8"/>
  <c r="A59" i="8"/>
  <c r="B58" i="8"/>
  <c r="F58" i="8"/>
  <c r="J66" i="2"/>
  <c r="B59" i="8"/>
  <c r="C59" i="8"/>
  <c r="A60" i="8"/>
  <c r="F59" i="8"/>
  <c r="D58" i="8"/>
  <c r="I57" i="8"/>
  <c r="E58" i="8"/>
  <c r="C67" i="2"/>
  <c r="A67" i="2"/>
  <c r="B68" i="2"/>
  <c r="I67" i="2"/>
  <c r="L67" i="2"/>
  <c r="D67" i="2"/>
  <c r="E68" i="2"/>
  <c r="F67" i="2"/>
  <c r="H67" i="2"/>
  <c r="J67" i="2"/>
  <c r="C60" i="8"/>
  <c r="A61" i="8"/>
  <c r="B60" i="8"/>
  <c r="F60" i="8"/>
  <c r="A68" i="2"/>
  <c r="C68" i="2"/>
  <c r="B69" i="2"/>
  <c r="F68" i="2"/>
  <c r="I68" i="2"/>
  <c r="L68" i="2"/>
  <c r="D68" i="2"/>
  <c r="E69" i="2"/>
  <c r="H68" i="2"/>
  <c r="D59" i="8"/>
  <c r="I58" i="8"/>
  <c r="E59" i="8"/>
  <c r="J68" i="2"/>
  <c r="A62" i="8"/>
  <c r="B61" i="8"/>
  <c r="C61" i="8"/>
  <c r="F61" i="8"/>
  <c r="I59" i="8"/>
  <c r="E60" i="8"/>
  <c r="D60" i="8"/>
  <c r="A69" i="2"/>
  <c r="C69" i="2"/>
  <c r="B70" i="2"/>
  <c r="I69" i="2"/>
  <c r="L69" i="2"/>
  <c r="D69" i="2"/>
  <c r="E70" i="2"/>
  <c r="F69" i="2"/>
  <c r="H69" i="2"/>
  <c r="J69" i="2"/>
  <c r="F62" i="8"/>
  <c r="A63" i="8"/>
  <c r="B62" i="8"/>
  <c r="C62" i="8"/>
  <c r="A70" i="2"/>
  <c r="C70" i="2"/>
  <c r="B71" i="2"/>
  <c r="F70" i="2"/>
  <c r="H70" i="2"/>
  <c r="D70" i="2"/>
  <c r="E71" i="2"/>
  <c r="I70" i="2"/>
  <c r="L70" i="2"/>
  <c r="D61" i="8"/>
  <c r="I60" i="8"/>
  <c r="E61" i="8"/>
  <c r="I61" i="8"/>
  <c r="E62" i="8"/>
  <c r="D62" i="8"/>
  <c r="B63" i="8"/>
  <c r="A64" i="8"/>
  <c r="C63" i="8"/>
  <c r="F63" i="8"/>
  <c r="J70" i="2"/>
  <c r="C71" i="2"/>
  <c r="B72" i="2"/>
  <c r="A71" i="2"/>
  <c r="D71" i="2"/>
  <c r="E72" i="2"/>
  <c r="I71" i="2"/>
  <c r="L71" i="2"/>
  <c r="H71" i="2"/>
  <c r="F71" i="2"/>
  <c r="J71" i="2"/>
  <c r="C64" i="8"/>
  <c r="B64" i="8"/>
  <c r="A65" i="8"/>
  <c r="F64" i="8"/>
  <c r="A72" i="2"/>
  <c r="C72" i="2"/>
  <c r="B73" i="2"/>
  <c r="D72" i="2"/>
  <c r="E73" i="2"/>
  <c r="F72" i="2"/>
  <c r="H72" i="2"/>
  <c r="I72" i="2"/>
  <c r="L72" i="2"/>
  <c r="I62" i="8"/>
  <c r="E63" i="8"/>
  <c r="D63" i="8"/>
  <c r="I63" i="8"/>
  <c r="E64" i="8"/>
  <c r="D64" i="8"/>
  <c r="B65" i="8"/>
  <c r="C65" i="8"/>
  <c r="F65" i="8"/>
  <c r="A66" i="8"/>
  <c r="J72" i="2"/>
  <c r="A73" i="2"/>
  <c r="C73" i="2"/>
  <c r="B74" i="2"/>
  <c r="D73" i="2"/>
  <c r="E74" i="2"/>
  <c r="I73" i="2"/>
  <c r="L73" i="2"/>
  <c r="H73" i="2"/>
  <c r="F73" i="2"/>
  <c r="J73" i="2"/>
  <c r="F66" i="8"/>
  <c r="A67" i="8"/>
  <c r="C66" i="8"/>
  <c r="B66" i="8"/>
  <c r="D65" i="8"/>
  <c r="I64" i="8"/>
  <c r="E65" i="8"/>
  <c r="A74" i="2"/>
  <c r="B75" i="2"/>
  <c r="C74" i="2"/>
  <c r="I74" i="2"/>
  <c r="L74" i="2"/>
  <c r="D74" i="2"/>
  <c r="E75" i="2"/>
  <c r="H74" i="2"/>
  <c r="J74" i="2"/>
  <c r="F74" i="2"/>
  <c r="F67" i="8"/>
  <c r="A68" i="8"/>
  <c r="C67" i="8"/>
  <c r="B67" i="8"/>
  <c r="D66" i="8"/>
  <c r="I65" i="8"/>
  <c r="E66" i="8"/>
  <c r="C75" i="2"/>
  <c r="A75" i="2"/>
  <c r="B76" i="2"/>
  <c r="F75" i="2"/>
  <c r="I75" i="2"/>
  <c r="L75" i="2"/>
  <c r="D75" i="2"/>
  <c r="E76" i="2"/>
  <c r="H75" i="2"/>
  <c r="J75" i="2"/>
  <c r="I66" i="8"/>
  <c r="E67" i="8"/>
  <c r="D67" i="8"/>
  <c r="F68" i="8"/>
  <c r="A69" i="8"/>
  <c r="B68" i="8"/>
  <c r="C68" i="8"/>
  <c r="A76" i="2"/>
  <c r="C76" i="2"/>
  <c r="B77" i="2"/>
  <c r="H76" i="2"/>
  <c r="D76" i="2"/>
  <c r="E77" i="2"/>
  <c r="F76" i="2"/>
  <c r="I76" i="2"/>
  <c r="L76" i="2"/>
  <c r="A70" i="8"/>
  <c r="B69" i="8"/>
  <c r="C69" i="8"/>
  <c r="F69" i="8"/>
  <c r="J76" i="2"/>
  <c r="A77" i="2"/>
  <c r="C77" i="2"/>
  <c r="B78" i="2"/>
  <c r="H77" i="2"/>
  <c r="D77" i="2"/>
  <c r="E78" i="2"/>
  <c r="K78" i="2"/>
  <c r="F77" i="2"/>
  <c r="I77" i="2"/>
  <c r="L77" i="2"/>
  <c r="I67" i="8"/>
  <c r="E68" i="8"/>
  <c r="D68" i="8"/>
  <c r="I68" i="8"/>
  <c r="E69" i="8"/>
  <c r="D69" i="8"/>
  <c r="J77" i="2"/>
  <c r="B79" i="2"/>
  <c r="A78" i="2"/>
  <c r="C78" i="2"/>
  <c r="D78" i="2"/>
  <c r="E79" i="2"/>
  <c r="I78" i="2"/>
  <c r="L78" i="2"/>
  <c r="F78" i="2"/>
  <c r="H78" i="2"/>
  <c r="A71" i="8"/>
  <c r="B70" i="8"/>
  <c r="C70" i="8"/>
  <c r="F70" i="8"/>
  <c r="J78" i="2"/>
  <c r="B80" i="2"/>
  <c r="C79" i="2"/>
  <c r="A79" i="2"/>
  <c r="I79" i="2"/>
  <c r="L79" i="2"/>
  <c r="H79" i="2"/>
  <c r="D79" i="2"/>
  <c r="E80" i="2"/>
  <c r="F79" i="2"/>
  <c r="I69" i="8"/>
  <c r="E70" i="8"/>
  <c r="D70" i="8"/>
  <c r="A72" i="8"/>
  <c r="B71" i="8"/>
  <c r="C71" i="8"/>
  <c r="F71" i="8"/>
  <c r="J79" i="2"/>
  <c r="B72" i="8"/>
  <c r="C72" i="8"/>
  <c r="A73" i="8"/>
  <c r="F72" i="8"/>
  <c r="H70" i="8"/>
  <c r="I70" i="8"/>
  <c r="E71" i="8"/>
  <c r="C80" i="2"/>
  <c r="B81" i="2"/>
  <c r="A80" i="2"/>
  <c r="D80" i="2"/>
  <c r="E81" i="2"/>
  <c r="I80" i="2"/>
  <c r="L80" i="2"/>
  <c r="F80" i="2"/>
  <c r="H80" i="2"/>
  <c r="J80" i="2"/>
  <c r="B73" i="8"/>
  <c r="C73" i="8"/>
  <c r="F73" i="8"/>
  <c r="A74" i="8"/>
  <c r="D71" i="8"/>
  <c r="A81" i="2"/>
  <c r="C81" i="2"/>
  <c r="B82" i="2"/>
  <c r="I81" i="2"/>
  <c r="L81" i="2"/>
  <c r="F81" i="2"/>
  <c r="D81" i="2"/>
  <c r="E82" i="2"/>
  <c r="H81" i="2"/>
  <c r="J81" i="2"/>
  <c r="C74" i="8"/>
  <c r="F74" i="8"/>
  <c r="B74" i="8"/>
  <c r="A75" i="8"/>
  <c r="D72" i="8"/>
  <c r="I71" i="8"/>
  <c r="E72" i="8"/>
  <c r="B83" i="2"/>
  <c r="A82" i="2"/>
  <c r="C82" i="2"/>
  <c r="F82" i="2"/>
  <c r="D82" i="2"/>
  <c r="E83" i="2"/>
  <c r="I82" i="2"/>
  <c r="L82" i="2"/>
  <c r="H82" i="2"/>
  <c r="B84" i="2"/>
  <c r="A83" i="2"/>
  <c r="C83" i="2"/>
  <c r="D83" i="2"/>
  <c r="E84" i="2"/>
  <c r="H83" i="2"/>
  <c r="F83" i="2"/>
  <c r="I83" i="2"/>
  <c r="L83" i="2"/>
  <c r="D73" i="8"/>
  <c r="I72" i="8"/>
  <c r="E73" i="8"/>
  <c r="J82" i="2"/>
  <c r="F75" i="8"/>
  <c r="A76" i="8"/>
  <c r="C75" i="8"/>
  <c r="B75" i="8"/>
  <c r="E74" i="8"/>
  <c r="D74" i="8"/>
  <c r="I73" i="8"/>
  <c r="J83" i="2"/>
  <c r="C84" i="2"/>
  <c r="B85" i="2"/>
  <c r="A84" i="2"/>
  <c r="D84" i="2"/>
  <c r="E85" i="2"/>
  <c r="I84" i="2"/>
  <c r="L84" i="2"/>
  <c r="H84" i="2"/>
  <c r="F84" i="2"/>
  <c r="F76" i="8"/>
  <c r="A77" i="8"/>
  <c r="B76" i="8"/>
  <c r="C76" i="8"/>
  <c r="J84" i="2"/>
  <c r="D75" i="8"/>
  <c r="I74" i="8"/>
  <c r="E75" i="8"/>
  <c r="F77" i="8"/>
  <c r="A78" i="8"/>
  <c r="B77" i="8"/>
  <c r="C77" i="8"/>
  <c r="A85" i="2"/>
  <c r="B86" i="2"/>
  <c r="C85" i="2"/>
  <c r="D85" i="2"/>
  <c r="E86" i="2"/>
  <c r="I85" i="2"/>
  <c r="L85" i="2"/>
  <c r="H85" i="2"/>
  <c r="F85" i="2"/>
  <c r="J85" i="2"/>
  <c r="A86" i="2"/>
  <c r="C86" i="2"/>
  <c r="B87" i="2"/>
  <c r="D86" i="2"/>
  <c r="E87" i="2"/>
  <c r="F86" i="2"/>
  <c r="I86" i="2"/>
  <c r="L86" i="2"/>
  <c r="H86" i="2"/>
  <c r="I75" i="8"/>
  <c r="E76" i="8"/>
  <c r="D76" i="8"/>
  <c r="A79" i="8"/>
  <c r="B78" i="8"/>
  <c r="C78" i="8"/>
  <c r="F78" i="8"/>
  <c r="J86" i="2"/>
  <c r="I76" i="8"/>
  <c r="E77" i="8"/>
  <c r="D77" i="8"/>
  <c r="B88" i="2"/>
  <c r="A87" i="2"/>
  <c r="C87" i="2"/>
  <c r="I87" i="2"/>
  <c r="L87" i="2"/>
  <c r="D87" i="2"/>
  <c r="E88" i="2"/>
  <c r="F87" i="2"/>
  <c r="H87" i="2"/>
  <c r="A80" i="8"/>
  <c r="B79" i="8"/>
  <c r="C79" i="8"/>
  <c r="F79" i="8"/>
  <c r="A88" i="2"/>
  <c r="C88" i="2"/>
  <c r="B89" i="2"/>
  <c r="F88" i="2"/>
  <c r="D88" i="2"/>
  <c r="E89" i="2"/>
  <c r="H88" i="2"/>
  <c r="I88" i="2"/>
  <c r="L88" i="2"/>
  <c r="B80" i="8"/>
  <c r="C80" i="8"/>
  <c r="A81" i="8"/>
  <c r="F80" i="8"/>
  <c r="J87" i="2"/>
  <c r="I77" i="8"/>
  <c r="E78" i="8"/>
  <c r="D78" i="8"/>
  <c r="B81" i="8"/>
  <c r="C81" i="8"/>
  <c r="F81" i="8"/>
  <c r="A82" i="8"/>
  <c r="A89" i="2"/>
  <c r="C89" i="2"/>
  <c r="B90" i="2"/>
  <c r="H89" i="2"/>
  <c r="D89" i="2"/>
  <c r="E90" i="2"/>
  <c r="I89" i="2"/>
  <c r="L89" i="2"/>
  <c r="F89" i="2"/>
  <c r="J88" i="2"/>
  <c r="I78" i="8"/>
  <c r="E79" i="8"/>
  <c r="D79" i="8"/>
  <c r="D80" i="8"/>
  <c r="I79" i="8"/>
  <c r="E80" i="8"/>
  <c r="A90" i="2"/>
  <c r="C90" i="2"/>
  <c r="B91" i="2"/>
  <c r="H90" i="2"/>
  <c r="I90" i="2"/>
  <c r="L90" i="2"/>
  <c r="D90" i="2"/>
  <c r="E91" i="2"/>
  <c r="F90" i="2"/>
  <c r="C82" i="8"/>
  <c r="F82" i="8"/>
  <c r="B82" i="8"/>
  <c r="A83" i="8"/>
  <c r="J89" i="2"/>
  <c r="J90" i="2"/>
  <c r="B92" i="2"/>
  <c r="A91" i="2"/>
  <c r="C91" i="2"/>
  <c r="D91" i="2"/>
  <c r="E92" i="2"/>
  <c r="I91" i="2"/>
  <c r="L91" i="2"/>
  <c r="F91" i="2"/>
  <c r="H91" i="2"/>
  <c r="F83" i="8"/>
  <c r="A84" i="8"/>
  <c r="C83" i="8"/>
  <c r="B83" i="8"/>
  <c r="D81" i="8"/>
  <c r="I80" i="8"/>
  <c r="E81" i="8"/>
  <c r="J91" i="2"/>
  <c r="D82" i="8"/>
  <c r="I81" i="8"/>
  <c r="A92" i="2"/>
  <c r="C92" i="2"/>
  <c r="B93" i="2"/>
  <c r="H92" i="2"/>
  <c r="I92" i="2"/>
  <c r="L92" i="2"/>
  <c r="D92" i="2"/>
  <c r="E93" i="2"/>
  <c r="F92" i="2"/>
  <c r="F84" i="8"/>
  <c r="A85" i="8"/>
  <c r="B84" i="8"/>
  <c r="C84" i="8"/>
  <c r="E82" i="8"/>
  <c r="B94" i="2"/>
  <c r="C93" i="2"/>
  <c r="A93" i="2"/>
  <c r="I93" i="2"/>
  <c r="L93" i="2"/>
  <c r="D93" i="2"/>
  <c r="E94" i="2"/>
  <c r="F93" i="2"/>
  <c r="H93" i="2"/>
  <c r="J92" i="2"/>
  <c r="F85" i="8"/>
  <c r="A86" i="8"/>
  <c r="B85" i="8"/>
  <c r="C85" i="8"/>
  <c r="D83" i="8"/>
  <c r="I82" i="8"/>
  <c r="E83" i="8"/>
  <c r="J93" i="2"/>
  <c r="I83" i="8"/>
  <c r="E84" i="8"/>
  <c r="D84" i="8"/>
  <c r="A87" i="8"/>
  <c r="B86" i="8"/>
  <c r="C86" i="8"/>
  <c r="F86" i="8"/>
  <c r="C94" i="2"/>
  <c r="B95" i="2"/>
  <c r="A94" i="2"/>
  <c r="F94" i="2"/>
  <c r="H94" i="2"/>
  <c r="D94" i="2"/>
  <c r="E95" i="2"/>
  <c r="I94" i="2"/>
  <c r="L94" i="2"/>
  <c r="A88" i="8"/>
  <c r="B87" i="8"/>
  <c r="C87" i="8"/>
  <c r="F87" i="8"/>
  <c r="I84" i="8"/>
  <c r="D85" i="8"/>
  <c r="J94" i="2"/>
  <c r="B96" i="2"/>
  <c r="C95" i="2"/>
  <c r="A95" i="2"/>
  <c r="D95" i="2"/>
  <c r="E96" i="2"/>
  <c r="H95" i="2"/>
  <c r="I95" i="2"/>
  <c r="L95" i="2"/>
  <c r="F95" i="2"/>
  <c r="E85" i="8"/>
  <c r="I85" i="8"/>
  <c r="E86" i="8"/>
  <c r="D86" i="8"/>
  <c r="J95" i="2"/>
  <c r="A96" i="2"/>
  <c r="C96" i="2"/>
  <c r="B97" i="2"/>
  <c r="F96" i="2"/>
  <c r="H96" i="2"/>
  <c r="I96" i="2"/>
  <c r="L96" i="2"/>
  <c r="D96" i="2"/>
  <c r="E97" i="2"/>
  <c r="B88" i="8"/>
  <c r="C88" i="8"/>
  <c r="A89" i="8"/>
  <c r="F88" i="8"/>
  <c r="A97" i="2"/>
  <c r="C97" i="2"/>
  <c r="B98" i="2"/>
  <c r="D97" i="2"/>
  <c r="E98" i="2"/>
  <c r="I97" i="2"/>
  <c r="L97" i="2"/>
  <c r="F97" i="2"/>
  <c r="H97" i="2"/>
  <c r="I86" i="8"/>
  <c r="E87" i="8"/>
  <c r="D87" i="8"/>
  <c r="B89" i="8"/>
  <c r="C89" i="8"/>
  <c r="F89" i="8"/>
  <c r="A90" i="8"/>
  <c r="J96" i="2"/>
  <c r="J97" i="2"/>
  <c r="C90" i="8"/>
  <c r="F90" i="8"/>
  <c r="B90" i="8"/>
  <c r="A91" i="8"/>
  <c r="D88" i="8"/>
  <c r="I87" i="8"/>
  <c r="E88" i="8"/>
  <c r="A98" i="2"/>
  <c r="B99" i="2"/>
  <c r="C98" i="2"/>
  <c r="H98" i="2"/>
  <c r="D98" i="2"/>
  <c r="E99" i="2"/>
  <c r="F98" i="2"/>
  <c r="I98" i="2"/>
  <c r="L98" i="2"/>
  <c r="F91" i="8"/>
  <c r="A92" i="8"/>
  <c r="C91" i="8"/>
  <c r="B91" i="8"/>
  <c r="J98" i="2"/>
  <c r="D89" i="8"/>
  <c r="I88" i="8"/>
  <c r="E89" i="8"/>
  <c r="B100" i="2"/>
  <c r="A99" i="2"/>
  <c r="C99" i="2"/>
  <c r="I99" i="2"/>
  <c r="L99" i="2"/>
  <c r="D99" i="2"/>
  <c r="E100" i="2"/>
  <c r="H99" i="2"/>
  <c r="J99" i="2"/>
  <c r="F99" i="2"/>
  <c r="F92" i="8"/>
  <c r="A93" i="8"/>
  <c r="B92" i="8"/>
  <c r="C92" i="8"/>
  <c r="D90" i="8"/>
  <c r="I89" i="8"/>
  <c r="E90" i="8"/>
  <c r="C100" i="2"/>
  <c r="B101" i="2"/>
  <c r="A100" i="2"/>
  <c r="H100" i="2"/>
  <c r="F100" i="2"/>
  <c r="D100" i="2"/>
  <c r="E101" i="2"/>
  <c r="I100" i="2"/>
  <c r="L100" i="2"/>
  <c r="D91" i="8"/>
  <c r="I90" i="8"/>
  <c r="E91" i="8"/>
  <c r="J100" i="2"/>
  <c r="F93" i="8"/>
  <c r="A94" i="8"/>
  <c r="B93" i="8"/>
  <c r="C93" i="8"/>
  <c r="A101" i="2"/>
  <c r="C101" i="2"/>
  <c r="B102" i="2"/>
  <c r="D101" i="2"/>
  <c r="E102" i="2"/>
  <c r="K102" i="2"/>
  <c r="F101" i="2"/>
  <c r="I101" i="2"/>
  <c r="L101" i="2"/>
  <c r="H101" i="2"/>
  <c r="J101" i="2"/>
  <c r="A95" i="8"/>
  <c r="B94" i="8"/>
  <c r="C94" i="8"/>
  <c r="F94" i="8"/>
  <c r="A102" i="2"/>
  <c r="C102" i="2"/>
  <c r="B103" i="2"/>
  <c r="F102" i="2"/>
  <c r="I102" i="2"/>
  <c r="L102" i="2"/>
  <c r="D102" i="2"/>
  <c r="E103" i="2"/>
  <c r="H102" i="2"/>
  <c r="J102" i="2"/>
  <c r="I91" i="8"/>
  <c r="E92" i="8"/>
  <c r="D92" i="8"/>
  <c r="I92" i="8"/>
  <c r="E93" i="8"/>
  <c r="D93" i="8"/>
  <c r="C103" i="2"/>
  <c r="B104" i="2"/>
  <c r="A103" i="2"/>
  <c r="F103" i="2"/>
  <c r="I103" i="2"/>
  <c r="L103" i="2"/>
  <c r="D103" i="2"/>
  <c r="E104" i="2"/>
  <c r="H103" i="2"/>
  <c r="A96" i="8"/>
  <c r="B95" i="8"/>
  <c r="C95" i="8"/>
  <c r="F95" i="8"/>
  <c r="I93" i="8"/>
  <c r="E94" i="8"/>
  <c r="D94" i="8"/>
  <c r="A104" i="2"/>
  <c r="C104" i="2"/>
  <c r="B105" i="2"/>
  <c r="D104" i="2"/>
  <c r="E105" i="2"/>
  <c r="F104" i="2"/>
  <c r="I104" i="2"/>
  <c r="L104" i="2"/>
  <c r="H104" i="2"/>
  <c r="A97" i="8"/>
  <c r="B96" i="8"/>
  <c r="C96" i="8"/>
  <c r="F96" i="8"/>
  <c r="J103" i="2"/>
  <c r="H94" i="8"/>
  <c r="I94" i="8"/>
  <c r="E95" i="8"/>
  <c r="J104" i="2"/>
  <c r="A105" i="2"/>
  <c r="B106" i="2"/>
  <c r="C105" i="2"/>
  <c r="H105" i="2"/>
  <c r="D105" i="2"/>
  <c r="E106" i="2"/>
  <c r="I105" i="2"/>
  <c r="L105" i="2"/>
  <c r="F105" i="2"/>
  <c r="B97" i="8"/>
  <c r="C97" i="8"/>
  <c r="A98" i="8"/>
  <c r="F97" i="8"/>
  <c r="D95" i="8"/>
  <c r="B107" i="2"/>
  <c r="A106" i="2"/>
  <c r="C106" i="2"/>
  <c r="H106" i="2"/>
  <c r="I106" i="2"/>
  <c r="L106" i="2"/>
  <c r="D106" i="2"/>
  <c r="E107" i="2"/>
  <c r="F106" i="2"/>
  <c r="B98" i="8"/>
  <c r="C98" i="8"/>
  <c r="F98" i="8"/>
  <c r="A99" i="8"/>
  <c r="J105" i="2"/>
  <c r="J106" i="2"/>
  <c r="C99" i="8"/>
  <c r="F99" i="8"/>
  <c r="B99" i="8"/>
  <c r="A100" i="8"/>
  <c r="C107" i="2"/>
  <c r="B108" i="2"/>
  <c r="A107" i="2"/>
  <c r="I107" i="2"/>
  <c r="L107" i="2"/>
  <c r="F107" i="2"/>
  <c r="H107" i="2"/>
  <c r="D107" i="2"/>
  <c r="E108" i="2"/>
  <c r="I95" i="8"/>
  <c r="E96" i="8"/>
  <c r="D96" i="8"/>
  <c r="J107" i="2"/>
  <c r="D97" i="8"/>
  <c r="I96" i="8"/>
  <c r="E97" i="8"/>
  <c r="F100" i="8"/>
  <c r="A101" i="8"/>
  <c r="C100" i="8"/>
  <c r="B100" i="8"/>
  <c r="A108" i="2"/>
  <c r="C108" i="2"/>
  <c r="B109" i="2"/>
  <c r="I108" i="2"/>
  <c r="L108" i="2"/>
  <c r="H108" i="2"/>
  <c r="F108" i="2"/>
  <c r="D108" i="2"/>
  <c r="E109" i="2"/>
  <c r="J108" i="2"/>
  <c r="F101" i="8"/>
  <c r="A102" i="8"/>
  <c r="B101" i="8"/>
  <c r="C101" i="8"/>
  <c r="D98" i="8"/>
  <c r="I97" i="8"/>
  <c r="E98" i="8"/>
  <c r="A109" i="2"/>
  <c r="B110" i="2"/>
  <c r="C109" i="2"/>
  <c r="H109" i="2"/>
  <c r="D109" i="2"/>
  <c r="E110" i="2"/>
  <c r="I109" i="2"/>
  <c r="L109" i="2"/>
  <c r="F109" i="2"/>
  <c r="D99" i="8"/>
  <c r="I98" i="8"/>
  <c r="E99" i="8"/>
  <c r="F102" i="8"/>
  <c r="A103" i="8"/>
  <c r="B102" i="8"/>
  <c r="C102" i="8"/>
  <c r="J109" i="2"/>
  <c r="C110" i="2"/>
  <c r="B111" i="2"/>
  <c r="A110" i="2"/>
  <c r="D110" i="2"/>
  <c r="E111" i="2"/>
  <c r="H110" i="2"/>
  <c r="I110" i="2"/>
  <c r="L110" i="2"/>
  <c r="F110" i="2"/>
  <c r="A104" i="8"/>
  <c r="B103" i="8"/>
  <c r="C103" i="8"/>
  <c r="F103" i="8"/>
  <c r="J110" i="2"/>
  <c r="D100" i="8"/>
  <c r="I99" i="8"/>
  <c r="E100" i="8"/>
  <c r="C111" i="2"/>
  <c r="B112" i="2"/>
  <c r="A111" i="2"/>
  <c r="D111" i="2"/>
  <c r="E112" i="2"/>
  <c r="H111" i="2"/>
  <c r="I111" i="2"/>
  <c r="L111" i="2"/>
  <c r="F111" i="2"/>
  <c r="J111" i="2"/>
  <c r="I100" i="8"/>
  <c r="E101" i="8"/>
  <c r="D101" i="8"/>
  <c r="A105" i="8"/>
  <c r="B104" i="8"/>
  <c r="C104" i="8"/>
  <c r="F104" i="8"/>
  <c r="A112" i="2"/>
  <c r="C112" i="2"/>
  <c r="B113" i="2"/>
  <c r="F112" i="2"/>
  <c r="H112" i="2"/>
  <c r="D112" i="2"/>
  <c r="E113" i="2"/>
  <c r="I112" i="2"/>
  <c r="L112" i="2"/>
  <c r="I101" i="8"/>
  <c r="E102" i="8"/>
  <c r="D102" i="8"/>
  <c r="J112" i="2"/>
  <c r="B105" i="8"/>
  <c r="C105" i="8"/>
  <c r="A106" i="8"/>
  <c r="F105" i="8"/>
  <c r="A113" i="2"/>
  <c r="B114" i="2"/>
  <c r="C113" i="2"/>
  <c r="I113" i="2"/>
  <c r="L113" i="2"/>
  <c r="F113" i="2"/>
  <c r="H113" i="2"/>
  <c r="D113" i="2"/>
  <c r="E114" i="2"/>
  <c r="J113" i="2"/>
  <c r="I102" i="8"/>
  <c r="E103" i="8"/>
  <c r="D103" i="8"/>
  <c r="B106" i="8"/>
  <c r="C106" i="8"/>
  <c r="F106" i="8"/>
  <c r="A107" i="8"/>
  <c r="B115" i="2"/>
  <c r="A114" i="2"/>
  <c r="C114" i="2"/>
  <c r="I114" i="2"/>
  <c r="L114" i="2"/>
  <c r="F114" i="2"/>
  <c r="H114" i="2"/>
  <c r="D114" i="2"/>
  <c r="E115" i="2"/>
  <c r="J114" i="2"/>
  <c r="C107" i="8"/>
  <c r="F107" i="8"/>
  <c r="B107" i="8"/>
  <c r="A108" i="8"/>
  <c r="I103" i="8"/>
  <c r="E104" i="8"/>
  <c r="D104" i="8"/>
  <c r="C115" i="2"/>
  <c r="B116" i="2"/>
  <c r="A115" i="2"/>
  <c r="F115" i="2"/>
  <c r="D115" i="2"/>
  <c r="E116" i="2"/>
  <c r="H115" i="2"/>
  <c r="I115" i="2"/>
  <c r="L115" i="2"/>
  <c r="J115" i="2"/>
  <c r="D105" i="8"/>
  <c r="I104" i="8"/>
  <c r="E105" i="8"/>
  <c r="F108" i="8"/>
  <c r="A109" i="8"/>
  <c r="C108" i="8"/>
  <c r="B108" i="8"/>
  <c r="A116" i="2"/>
  <c r="C116" i="2"/>
  <c r="B117" i="2"/>
  <c r="D116" i="2"/>
  <c r="E117" i="2"/>
  <c r="H116" i="2"/>
  <c r="I116" i="2"/>
  <c r="L116" i="2"/>
  <c r="F116" i="2"/>
  <c r="F109" i="8"/>
  <c r="A110" i="8"/>
  <c r="C109" i="8"/>
  <c r="B109" i="8"/>
  <c r="A117" i="2"/>
  <c r="B118" i="2"/>
  <c r="C117" i="2"/>
  <c r="H117" i="2"/>
  <c r="I117" i="2"/>
  <c r="L117" i="2"/>
  <c r="D117" i="2"/>
  <c r="E118" i="2"/>
  <c r="F117" i="2"/>
  <c r="D106" i="8"/>
  <c r="I105" i="8"/>
  <c r="E106" i="8"/>
  <c r="J116" i="2"/>
  <c r="B119" i="2"/>
  <c r="C118" i="2"/>
  <c r="A118" i="2"/>
  <c r="I118" i="2"/>
  <c r="L118" i="2"/>
  <c r="H118" i="2"/>
  <c r="D118" i="2"/>
  <c r="E119" i="2"/>
  <c r="F118" i="2"/>
  <c r="D107" i="8"/>
  <c r="I106" i="8"/>
  <c r="E107" i="8"/>
  <c r="F110" i="8"/>
  <c r="A111" i="8"/>
  <c r="B110" i="8"/>
  <c r="C110" i="8"/>
  <c r="J117" i="2"/>
  <c r="J118" i="2"/>
  <c r="A112" i="8"/>
  <c r="B111" i="8"/>
  <c r="C111" i="8"/>
  <c r="F111" i="8"/>
  <c r="B120" i="2"/>
  <c r="C119" i="2"/>
  <c r="A119" i="2"/>
  <c r="I119" i="2"/>
  <c r="L119" i="2"/>
  <c r="F119" i="2"/>
  <c r="D119" i="2"/>
  <c r="E120" i="2"/>
  <c r="H119" i="2"/>
  <c r="D108" i="8"/>
  <c r="I107" i="8"/>
  <c r="E108" i="8"/>
  <c r="J119" i="2"/>
  <c r="I108" i="8"/>
  <c r="E109" i="8"/>
  <c r="D109" i="8"/>
  <c r="C120" i="2"/>
  <c r="B121" i="2"/>
  <c r="A120" i="2"/>
  <c r="I120" i="2"/>
  <c r="L120" i="2"/>
  <c r="D120" i="2"/>
  <c r="E121" i="2"/>
  <c r="H120" i="2"/>
  <c r="F120" i="2"/>
  <c r="A113" i="8"/>
  <c r="B112" i="8"/>
  <c r="C112" i="8"/>
  <c r="F112" i="8"/>
  <c r="A121" i="2"/>
  <c r="B122" i="2"/>
  <c r="C121" i="2"/>
  <c r="I121" i="2"/>
  <c r="L121" i="2"/>
  <c r="H121" i="2"/>
  <c r="F121" i="2"/>
  <c r="D121" i="2"/>
  <c r="E122" i="2"/>
  <c r="B113" i="8"/>
  <c r="C113" i="8"/>
  <c r="A114" i="8"/>
  <c r="F113" i="8"/>
  <c r="I109" i="8"/>
  <c r="E110" i="8"/>
  <c r="D110" i="8"/>
  <c r="J120" i="2"/>
  <c r="J121" i="2"/>
  <c r="C122" i="2"/>
  <c r="B123" i="2"/>
  <c r="A122" i="2"/>
  <c r="D122" i="2"/>
  <c r="E123" i="2"/>
  <c r="F122" i="2"/>
  <c r="H122" i="2"/>
  <c r="I122" i="2"/>
  <c r="L122" i="2"/>
  <c r="I110" i="8"/>
  <c r="E111" i="8"/>
  <c r="D111" i="8"/>
  <c r="B114" i="8"/>
  <c r="C114" i="8"/>
  <c r="F114" i="8"/>
  <c r="A115" i="8"/>
  <c r="J122" i="2"/>
  <c r="C115" i="8"/>
  <c r="F115" i="8"/>
  <c r="B115" i="8"/>
  <c r="A116" i="8"/>
  <c r="I111" i="8"/>
  <c r="E112" i="8"/>
  <c r="D112" i="8"/>
  <c r="A123" i="2"/>
  <c r="C123" i="2"/>
  <c r="B124" i="2"/>
  <c r="D123" i="2"/>
  <c r="E124" i="2"/>
  <c r="I123" i="2"/>
  <c r="L123" i="2"/>
  <c r="H123" i="2"/>
  <c r="F123" i="2"/>
  <c r="D113" i="8"/>
  <c r="I112" i="8"/>
  <c r="E113" i="8"/>
  <c r="J123" i="2"/>
  <c r="C124" i="2"/>
  <c r="B125" i="2"/>
  <c r="A124" i="2"/>
  <c r="D124" i="2"/>
  <c r="E125" i="2"/>
  <c r="F124" i="2"/>
  <c r="I124" i="2"/>
  <c r="L124" i="2"/>
  <c r="H124" i="2"/>
  <c r="F116" i="8"/>
  <c r="A117" i="8"/>
  <c r="C116" i="8"/>
  <c r="B116" i="8"/>
  <c r="A125" i="2"/>
  <c r="B126" i="2"/>
  <c r="C125" i="2"/>
  <c r="D125" i="2"/>
  <c r="E126" i="2"/>
  <c r="K126" i="2"/>
  <c r="F125" i="2"/>
  <c r="I125" i="2"/>
  <c r="L125" i="2"/>
  <c r="H125" i="2"/>
  <c r="F117" i="8"/>
  <c r="A118" i="8"/>
  <c r="B117" i="8"/>
  <c r="C117" i="8"/>
  <c r="J124" i="2"/>
  <c r="D114" i="8"/>
  <c r="I113" i="8"/>
  <c r="E114" i="8"/>
  <c r="J125" i="2"/>
  <c r="A126" i="2"/>
  <c r="C126" i="2"/>
  <c r="B127" i="2"/>
  <c r="I126" i="2"/>
  <c r="L126" i="2"/>
  <c r="F126" i="2"/>
  <c r="H126" i="2"/>
  <c r="D126" i="2"/>
  <c r="E127" i="2"/>
  <c r="D115" i="8"/>
  <c r="I114" i="8"/>
  <c r="E115" i="8"/>
  <c r="F118" i="8"/>
  <c r="A119" i="8"/>
  <c r="B118" i="8"/>
  <c r="C118" i="8"/>
  <c r="J126" i="2"/>
  <c r="F119" i="8"/>
  <c r="A120" i="8"/>
  <c r="B119" i="8"/>
  <c r="C119" i="8"/>
  <c r="B128" i="2"/>
  <c r="A127" i="2"/>
  <c r="C127" i="2"/>
  <c r="I127" i="2"/>
  <c r="L127" i="2"/>
  <c r="F127" i="2"/>
  <c r="D127" i="2"/>
  <c r="E128" i="2"/>
  <c r="H127" i="2"/>
  <c r="D116" i="8"/>
  <c r="I115" i="8"/>
  <c r="E116" i="8"/>
  <c r="J127" i="2"/>
  <c r="A128" i="2"/>
  <c r="C128" i="2"/>
  <c r="B129" i="2"/>
  <c r="I128" i="2"/>
  <c r="L128" i="2"/>
  <c r="D128" i="2"/>
  <c r="E129" i="2"/>
  <c r="H128" i="2"/>
  <c r="J128" i="2"/>
  <c r="F128" i="2"/>
  <c r="I116" i="8"/>
  <c r="E117" i="8"/>
  <c r="D117" i="8"/>
  <c r="A121" i="8"/>
  <c r="B120" i="8"/>
  <c r="C120" i="8"/>
  <c r="F120" i="8"/>
  <c r="A122" i="8"/>
  <c r="B121" i="8"/>
  <c r="C121" i="8"/>
  <c r="F121" i="8"/>
  <c r="B130" i="2"/>
  <c r="A129" i="2"/>
  <c r="C129" i="2"/>
  <c r="I129" i="2"/>
  <c r="L129" i="2"/>
  <c r="H129" i="2"/>
  <c r="F129" i="2"/>
  <c r="D129" i="2"/>
  <c r="E130" i="2"/>
  <c r="I117" i="8"/>
  <c r="E118" i="8"/>
  <c r="D118" i="8"/>
  <c r="J129" i="2"/>
  <c r="C130" i="2"/>
  <c r="B131" i="2"/>
  <c r="A130" i="2"/>
  <c r="D130" i="2"/>
  <c r="E131" i="2"/>
  <c r="F130" i="2"/>
  <c r="H130" i="2"/>
  <c r="I130" i="2"/>
  <c r="L130" i="2"/>
  <c r="H118" i="8"/>
  <c r="I118" i="8"/>
  <c r="E119" i="8"/>
  <c r="D119" i="8"/>
  <c r="B122" i="8"/>
  <c r="C122" i="8"/>
  <c r="A123" i="8"/>
  <c r="F122" i="8"/>
  <c r="B123" i="8"/>
  <c r="C123" i="8"/>
  <c r="F123" i="8"/>
  <c r="A124" i="8"/>
  <c r="B132" i="2"/>
  <c r="C131" i="2"/>
  <c r="A131" i="2"/>
  <c r="D131" i="2"/>
  <c r="E132" i="2"/>
  <c r="F131" i="2"/>
  <c r="H131" i="2"/>
  <c r="I131" i="2"/>
  <c r="L131" i="2"/>
  <c r="J130" i="2"/>
  <c r="I119" i="8"/>
  <c r="E120" i="8"/>
  <c r="D120" i="8"/>
  <c r="C124" i="8"/>
  <c r="F124" i="8"/>
  <c r="B124" i="8"/>
  <c r="A125" i="8"/>
  <c r="J131" i="2"/>
  <c r="I120" i="8"/>
  <c r="E121" i="8"/>
  <c r="D121" i="8"/>
  <c r="A132" i="2"/>
  <c r="C132" i="2"/>
  <c r="B133" i="2"/>
  <c r="I132" i="2"/>
  <c r="L132" i="2"/>
  <c r="H132" i="2"/>
  <c r="F132" i="2"/>
  <c r="D132" i="2"/>
  <c r="E133" i="2"/>
  <c r="F125" i="8"/>
  <c r="A126" i="8"/>
  <c r="C125" i="8"/>
  <c r="B125" i="8"/>
  <c r="D122" i="8"/>
  <c r="I121" i="8"/>
  <c r="E122" i="8"/>
  <c r="J132" i="2"/>
  <c r="A133" i="2"/>
  <c r="C133" i="2"/>
  <c r="B134" i="2"/>
  <c r="F133" i="2"/>
  <c r="H133" i="2"/>
  <c r="I133" i="2"/>
  <c r="L133" i="2"/>
  <c r="D133" i="2"/>
  <c r="E134" i="2"/>
  <c r="J133" i="2"/>
  <c r="D123" i="8"/>
  <c r="I122" i="8"/>
  <c r="E123" i="8"/>
  <c r="F126" i="8"/>
  <c r="A127" i="8"/>
  <c r="C126" i="8"/>
  <c r="B126" i="8"/>
  <c r="A134" i="2"/>
  <c r="B135" i="2"/>
  <c r="C134" i="2"/>
  <c r="F134" i="2"/>
  <c r="I134" i="2"/>
  <c r="L134" i="2"/>
  <c r="H134" i="2"/>
  <c r="D134" i="2"/>
  <c r="E135" i="2"/>
  <c r="J134" i="2"/>
  <c r="F127" i="8"/>
  <c r="A128" i="8"/>
  <c r="B127" i="8"/>
  <c r="C127" i="8"/>
  <c r="B136" i="2"/>
  <c r="A135" i="2"/>
  <c r="C135" i="2"/>
  <c r="D135" i="2"/>
  <c r="E136" i="2"/>
  <c r="F135" i="2"/>
  <c r="H135" i="2"/>
  <c r="I135" i="2"/>
  <c r="L135" i="2"/>
  <c r="D124" i="8"/>
  <c r="I123" i="8"/>
  <c r="E124" i="8"/>
  <c r="C136" i="2"/>
  <c r="B137" i="2"/>
  <c r="A136" i="2"/>
  <c r="F136" i="2"/>
  <c r="D136" i="2"/>
  <c r="E137" i="2"/>
  <c r="I136" i="2"/>
  <c r="L136" i="2"/>
  <c r="H136" i="2"/>
  <c r="J135" i="2"/>
  <c r="A129" i="8"/>
  <c r="B128" i="8"/>
  <c r="C128" i="8"/>
  <c r="F128" i="8"/>
  <c r="D125" i="8"/>
  <c r="I124" i="8"/>
  <c r="E125" i="8"/>
  <c r="J136" i="2"/>
  <c r="I125" i="8"/>
  <c r="E126" i="8"/>
  <c r="D126" i="8"/>
  <c r="A137" i="2"/>
  <c r="C137" i="2"/>
  <c r="B138" i="2"/>
  <c r="D137" i="2"/>
  <c r="E138" i="2"/>
  <c r="F137" i="2"/>
  <c r="H137" i="2"/>
  <c r="I137" i="2"/>
  <c r="L137" i="2"/>
  <c r="A130" i="8"/>
  <c r="B129" i="8"/>
  <c r="C129" i="8"/>
  <c r="F129" i="8"/>
  <c r="A138" i="2"/>
  <c r="B139" i="2"/>
  <c r="C138" i="2"/>
  <c r="H138" i="2"/>
  <c r="F138" i="2"/>
  <c r="I138" i="2"/>
  <c r="L138" i="2"/>
  <c r="D138" i="2"/>
  <c r="E139" i="2"/>
  <c r="I126" i="8"/>
  <c r="E127" i="8"/>
  <c r="D127" i="8"/>
  <c r="B130" i="8"/>
  <c r="C130" i="8"/>
  <c r="A131" i="8"/>
  <c r="F130" i="8"/>
  <c r="J137" i="2"/>
  <c r="J138" i="2"/>
  <c r="B140" i="2"/>
  <c r="C139" i="2"/>
  <c r="A139" i="2"/>
  <c r="I139" i="2"/>
  <c r="L139" i="2"/>
  <c r="D139" i="2"/>
  <c r="E140" i="2"/>
  <c r="F139" i="2"/>
  <c r="H139" i="2"/>
  <c r="B131" i="8"/>
  <c r="C131" i="8"/>
  <c r="F131" i="8"/>
  <c r="A132" i="8"/>
  <c r="I127" i="8"/>
  <c r="E128" i="8"/>
  <c r="D128" i="8"/>
  <c r="I128" i="8"/>
  <c r="E129" i="8"/>
  <c r="D129" i="8"/>
  <c r="C132" i="8"/>
  <c r="F132" i="8"/>
  <c r="B132" i="8"/>
  <c r="A133" i="8"/>
  <c r="C140" i="2"/>
  <c r="B141" i="2"/>
  <c r="A140" i="2"/>
  <c r="H140" i="2"/>
  <c r="F140" i="2"/>
  <c r="I140" i="2"/>
  <c r="L140" i="2"/>
  <c r="D140" i="2"/>
  <c r="E141" i="2"/>
  <c r="J139" i="2"/>
  <c r="F133" i="8"/>
  <c r="A134" i="8"/>
  <c r="C133" i="8"/>
  <c r="B133" i="8"/>
  <c r="A141" i="2"/>
  <c r="C141" i="2"/>
  <c r="B142" i="2"/>
  <c r="H141" i="2"/>
  <c r="D141" i="2"/>
  <c r="E142" i="2"/>
  <c r="I141" i="2"/>
  <c r="L141" i="2"/>
  <c r="F141" i="2"/>
  <c r="J140" i="2"/>
  <c r="D130" i="8"/>
  <c r="I129" i="8"/>
  <c r="E130" i="8"/>
  <c r="F134" i="8"/>
  <c r="A135" i="8"/>
  <c r="B134" i="8"/>
  <c r="C134" i="8"/>
  <c r="D131" i="8"/>
  <c r="I130" i="8"/>
  <c r="E131" i="8"/>
  <c r="J141" i="2"/>
  <c r="A142" i="2"/>
  <c r="C142" i="2"/>
  <c r="B143" i="2"/>
  <c r="D142" i="2"/>
  <c r="E143" i="2"/>
  <c r="H142" i="2"/>
  <c r="F142" i="2"/>
  <c r="I142" i="2"/>
  <c r="L142" i="2"/>
  <c r="B144" i="2"/>
  <c r="C143" i="2"/>
  <c r="A143" i="2"/>
  <c r="I143" i="2"/>
  <c r="L143" i="2"/>
  <c r="D143" i="2"/>
  <c r="E144" i="2"/>
  <c r="H143" i="2"/>
  <c r="J143" i="2"/>
  <c r="F143" i="2"/>
  <c r="F135" i="8"/>
  <c r="A136" i="8"/>
  <c r="B135" i="8"/>
  <c r="C135" i="8"/>
  <c r="D132" i="8"/>
  <c r="I131" i="8"/>
  <c r="E132" i="8"/>
  <c r="J142" i="2"/>
  <c r="A137" i="8"/>
  <c r="B136" i="8"/>
  <c r="C136" i="8"/>
  <c r="F136" i="8"/>
  <c r="C144" i="2"/>
  <c r="B145" i="2"/>
  <c r="A144" i="2"/>
  <c r="D144" i="2"/>
  <c r="E145" i="2"/>
  <c r="H144" i="2"/>
  <c r="I144" i="2"/>
  <c r="L144" i="2"/>
  <c r="F144" i="2"/>
  <c r="D133" i="8"/>
  <c r="I132" i="8"/>
  <c r="E133" i="8"/>
  <c r="I133" i="8"/>
  <c r="E134" i="8"/>
  <c r="D134" i="8"/>
  <c r="J144" i="2"/>
  <c r="A138" i="8"/>
  <c r="B137" i="8"/>
  <c r="C137" i="8"/>
  <c r="F137" i="8"/>
  <c r="A145" i="2"/>
  <c r="C145" i="2"/>
  <c r="B146" i="2"/>
  <c r="I145" i="2"/>
  <c r="L145" i="2"/>
  <c r="F145" i="2"/>
  <c r="H145" i="2"/>
  <c r="D145" i="2"/>
  <c r="E146" i="2"/>
  <c r="J145" i="2"/>
  <c r="A146" i="2"/>
  <c r="C146" i="2"/>
  <c r="B147" i="2"/>
  <c r="F146" i="2"/>
  <c r="I146" i="2"/>
  <c r="L146" i="2"/>
  <c r="D146" i="2"/>
  <c r="E147" i="2"/>
  <c r="H146" i="2"/>
  <c r="I134" i="8"/>
  <c r="E135" i="8"/>
  <c r="D135" i="8"/>
  <c r="B138" i="8"/>
  <c r="C138" i="8"/>
  <c r="A139" i="8"/>
  <c r="F138" i="8"/>
  <c r="B139" i="8"/>
  <c r="C139" i="8"/>
  <c r="F139" i="8"/>
  <c r="A140" i="8"/>
  <c r="B148" i="2"/>
  <c r="C147" i="2"/>
  <c r="A147" i="2"/>
  <c r="I147" i="2"/>
  <c r="L147" i="2"/>
  <c r="D147" i="2"/>
  <c r="E148" i="2"/>
  <c r="F147" i="2"/>
  <c r="H147" i="2"/>
  <c r="I135" i="8"/>
  <c r="E136" i="8"/>
  <c r="D136" i="8"/>
  <c r="J146" i="2"/>
  <c r="J147" i="2"/>
  <c r="C148" i="2"/>
  <c r="B149" i="2"/>
  <c r="A148" i="2"/>
  <c r="F148" i="2"/>
  <c r="D148" i="2"/>
  <c r="E149" i="2"/>
  <c r="H148" i="2"/>
  <c r="I148" i="2"/>
  <c r="L148" i="2"/>
  <c r="C140" i="8"/>
  <c r="F140" i="8"/>
  <c r="B140" i="8"/>
  <c r="A141" i="8"/>
  <c r="I136" i="8"/>
  <c r="E137" i="8"/>
  <c r="D137" i="8"/>
  <c r="D138" i="8"/>
  <c r="I137" i="8"/>
  <c r="E138" i="8"/>
  <c r="J148" i="2"/>
  <c r="F141" i="8"/>
  <c r="A142" i="8"/>
  <c r="C141" i="8"/>
  <c r="B141" i="8"/>
  <c r="A149" i="2"/>
  <c r="C149" i="2"/>
  <c r="B150" i="2"/>
  <c r="D149" i="2"/>
  <c r="E150" i="2"/>
  <c r="K150" i="2"/>
  <c r="I149" i="2"/>
  <c r="L149" i="2"/>
  <c r="H149" i="2"/>
  <c r="F149" i="2"/>
  <c r="A150" i="2"/>
  <c r="C150" i="2"/>
  <c r="B151" i="2"/>
  <c r="D150" i="2"/>
  <c r="E151" i="2"/>
  <c r="F150" i="2"/>
  <c r="I150" i="2"/>
  <c r="L150" i="2"/>
  <c r="H150" i="2"/>
  <c r="F142" i="8"/>
  <c r="A143" i="8"/>
  <c r="B142" i="8"/>
  <c r="C142" i="8"/>
  <c r="J149" i="2"/>
  <c r="D139" i="8"/>
  <c r="I138" i="8"/>
  <c r="E139" i="8"/>
  <c r="C151" i="2"/>
  <c r="B152" i="2"/>
  <c r="A151" i="2"/>
  <c r="F151" i="2"/>
  <c r="H151" i="2"/>
  <c r="D151" i="2"/>
  <c r="E152" i="2"/>
  <c r="I151" i="2"/>
  <c r="L151" i="2"/>
  <c r="D140" i="8"/>
  <c r="I139" i="8"/>
  <c r="E140" i="8"/>
  <c r="F143" i="8"/>
  <c r="A144" i="8"/>
  <c r="B143" i="8"/>
  <c r="C143" i="8"/>
  <c r="J150" i="2"/>
  <c r="A152" i="2"/>
  <c r="C152" i="2"/>
  <c r="B153" i="2"/>
  <c r="D152" i="2"/>
  <c r="E153" i="2"/>
  <c r="F152" i="2"/>
  <c r="H152" i="2"/>
  <c r="I152" i="2"/>
  <c r="L152" i="2"/>
  <c r="D141" i="8"/>
  <c r="I140" i="8"/>
  <c r="E141" i="8"/>
  <c r="J151" i="2"/>
  <c r="F144" i="8"/>
  <c r="A145" i="8"/>
  <c r="B144" i="8"/>
  <c r="C144" i="8"/>
  <c r="J152" i="2"/>
  <c r="A146" i="8"/>
  <c r="B145" i="8"/>
  <c r="C145" i="8"/>
  <c r="F145" i="8"/>
  <c r="A153" i="2"/>
  <c r="C153" i="2"/>
  <c r="B154" i="2"/>
  <c r="H153" i="2"/>
  <c r="I153" i="2"/>
  <c r="L153" i="2"/>
  <c r="D153" i="2"/>
  <c r="E154" i="2"/>
  <c r="F153" i="2"/>
  <c r="I141" i="8"/>
  <c r="E142" i="8"/>
  <c r="D142" i="8"/>
  <c r="A154" i="2"/>
  <c r="C154" i="2"/>
  <c r="B155" i="2"/>
  <c r="F154" i="2"/>
  <c r="I154" i="2"/>
  <c r="L154" i="2"/>
  <c r="H154" i="2"/>
  <c r="D154" i="2"/>
  <c r="E155" i="2"/>
  <c r="H142" i="8"/>
  <c r="I142" i="8"/>
  <c r="E143" i="8"/>
  <c r="A147" i="8"/>
  <c r="B146" i="8"/>
  <c r="C146" i="8"/>
  <c r="F146" i="8"/>
  <c r="J153" i="2"/>
  <c r="C155" i="2"/>
  <c r="B156" i="2"/>
  <c r="A155" i="2"/>
  <c r="D155" i="2"/>
  <c r="E156" i="2"/>
  <c r="F155" i="2"/>
  <c r="H155" i="2"/>
  <c r="I155" i="2"/>
  <c r="L155" i="2"/>
  <c r="D143" i="8"/>
  <c r="J154" i="2"/>
  <c r="B147" i="8"/>
  <c r="C147" i="8"/>
  <c r="A148" i="8"/>
  <c r="F147" i="8"/>
  <c r="J155" i="2"/>
  <c r="A156" i="2"/>
  <c r="C156" i="2"/>
  <c r="B157" i="2"/>
  <c r="D156" i="2"/>
  <c r="E157" i="2"/>
  <c r="I156" i="2"/>
  <c r="L156" i="2"/>
  <c r="F156" i="2"/>
  <c r="H156" i="2"/>
  <c r="B148" i="8"/>
  <c r="C148" i="8"/>
  <c r="F148" i="8"/>
  <c r="A149" i="8"/>
  <c r="I143" i="8"/>
  <c r="E144" i="8"/>
  <c r="D144" i="8"/>
  <c r="C149" i="8"/>
  <c r="F149" i="8"/>
  <c r="B149" i="8"/>
  <c r="A150" i="8"/>
  <c r="A157" i="2"/>
  <c r="C157" i="2"/>
  <c r="B158" i="2"/>
  <c r="F157" i="2"/>
  <c r="I157" i="2"/>
  <c r="L157" i="2"/>
  <c r="H157" i="2"/>
  <c r="D157" i="2"/>
  <c r="E158" i="2"/>
  <c r="I144" i="8"/>
  <c r="E145" i="8"/>
  <c r="D145" i="8"/>
  <c r="J156" i="2"/>
  <c r="J157" i="2"/>
  <c r="A158" i="2"/>
  <c r="C158" i="2"/>
  <c r="B159" i="2"/>
  <c r="F158" i="2"/>
  <c r="I158" i="2"/>
  <c r="L158" i="2"/>
  <c r="H158" i="2"/>
  <c r="D158" i="2"/>
  <c r="E159" i="2"/>
  <c r="I145" i="8"/>
  <c r="E146" i="8"/>
  <c r="D146" i="8"/>
  <c r="F150" i="8"/>
  <c r="A151" i="8"/>
  <c r="C150" i="8"/>
  <c r="B150" i="8"/>
  <c r="J158" i="2"/>
  <c r="F151" i="8"/>
  <c r="A152" i="8"/>
  <c r="B151" i="8"/>
  <c r="C151" i="8"/>
  <c r="B160" i="2"/>
  <c r="C159" i="2"/>
  <c r="A159" i="2"/>
  <c r="I159" i="2"/>
  <c r="L159" i="2"/>
  <c r="D159" i="2"/>
  <c r="E160" i="2"/>
  <c r="H159" i="2"/>
  <c r="F159" i="2"/>
  <c r="D147" i="8"/>
  <c r="I146" i="8"/>
  <c r="E147" i="8"/>
  <c r="D148" i="8"/>
  <c r="I147" i="8"/>
  <c r="E148" i="8"/>
  <c r="J159" i="2"/>
  <c r="F152" i="8"/>
  <c r="A153" i="8"/>
  <c r="B152" i="8"/>
  <c r="C152" i="8"/>
  <c r="C160" i="2"/>
  <c r="B161" i="2"/>
  <c r="A160" i="2"/>
  <c r="I160" i="2"/>
  <c r="L160" i="2"/>
  <c r="F160" i="2"/>
  <c r="D160" i="2"/>
  <c r="E161" i="2"/>
  <c r="H160" i="2"/>
  <c r="J160" i="2"/>
  <c r="A161" i="2"/>
  <c r="C161" i="2"/>
  <c r="B162" i="2"/>
  <c r="D161" i="2"/>
  <c r="E162" i="2"/>
  <c r="I161" i="2"/>
  <c r="L161" i="2"/>
  <c r="H161" i="2"/>
  <c r="J161" i="2"/>
  <c r="F161" i="2"/>
  <c r="A154" i="8"/>
  <c r="B153" i="8"/>
  <c r="C153" i="8"/>
  <c r="F153" i="8"/>
  <c r="D149" i="8"/>
  <c r="I148" i="8"/>
  <c r="E149" i="8"/>
  <c r="D150" i="8"/>
  <c r="I149" i="8"/>
  <c r="E150" i="8"/>
  <c r="A162" i="2"/>
  <c r="B163" i="2"/>
  <c r="C162" i="2"/>
  <c r="I162" i="2"/>
  <c r="L162" i="2"/>
  <c r="D162" i="2"/>
  <c r="E163" i="2"/>
  <c r="F162" i="2"/>
  <c r="H162" i="2"/>
  <c r="A155" i="8"/>
  <c r="B154" i="8"/>
  <c r="C154" i="8"/>
  <c r="F154" i="8"/>
  <c r="A163" i="2"/>
  <c r="B164" i="2"/>
  <c r="C163" i="2"/>
  <c r="F163" i="2"/>
  <c r="I163" i="2"/>
  <c r="L163" i="2"/>
  <c r="H163" i="2"/>
  <c r="D163" i="2"/>
  <c r="E164" i="2"/>
  <c r="B155" i="8"/>
  <c r="C155" i="8"/>
  <c r="A156" i="8"/>
  <c r="F155" i="8"/>
  <c r="I150" i="8"/>
  <c r="E151" i="8"/>
  <c r="D151" i="8"/>
  <c r="J162" i="2"/>
  <c r="J163" i="2"/>
  <c r="I151" i="8"/>
  <c r="E152" i="8"/>
  <c r="D152" i="8"/>
  <c r="B165" i="2"/>
  <c r="A164" i="2"/>
  <c r="C164" i="2"/>
  <c r="F164" i="2"/>
  <c r="D164" i="2"/>
  <c r="E165" i="2"/>
  <c r="H164" i="2"/>
  <c r="I164" i="2"/>
  <c r="L164" i="2"/>
  <c r="B156" i="8"/>
  <c r="C156" i="8"/>
  <c r="F156" i="8"/>
  <c r="A157" i="8"/>
  <c r="J164" i="2"/>
  <c r="C157" i="8"/>
  <c r="F157" i="8"/>
  <c r="B157" i="8"/>
  <c r="A158" i="8"/>
  <c r="A165" i="2"/>
  <c r="C165" i="2"/>
  <c r="B166" i="2"/>
  <c r="I165" i="2"/>
  <c r="L165" i="2"/>
  <c r="F165" i="2"/>
  <c r="H165" i="2"/>
  <c r="D165" i="2"/>
  <c r="E166" i="2"/>
  <c r="I152" i="8"/>
  <c r="D153" i="8"/>
  <c r="E153" i="8"/>
  <c r="A166" i="2"/>
  <c r="B167" i="2"/>
  <c r="C166" i="2"/>
  <c r="F166" i="2"/>
  <c r="I166" i="2"/>
  <c r="L166" i="2"/>
  <c r="H166" i="2"/>
  <c r="D166" i="2"/>
  <c r="E167" i="2"/>
  <c r="I153" i="8"/>
  <c r="E154" i="8"/>
  <c r="D154" i="8"/>
  <c r="F158" i="8"/>
  <c r="A159" i="8"/>
  <c r="C158" i="8"/>
  <c r="B158" i="8"/>
  <c r="J165" i="2"/>
  <c r="J166" i="2"/>
  <c r="F159" i="8"/>
  <c r="A160" i="8"/>
  <c r="C159" i="8"/>
  <c r="B159" i="8"/>
  <c r="A167" i="2"/>
  <c r="C167" i="2"/>
  <c r="B168" i="2"/>
  <c r="F167" i="2"/>
  <c r="H167" i="2"/>
  <c r="I167" i="2"/>
  <c r="L167" i="2"/>
  <c r="D167" i="2"/>
  <c r="E168" i="2"/>
  <c r="D155" i="8"/>
  <c r="I154" i="8"/>
  <c r="E155" i="8"/>
  <c r="D156" i="8"/>
  <c r="I155" i="8"/>
  <c r="F160" i="8"/>
  <c r="A161" i="8"/>
  <c r="B160" i="8"/>
  <c r="C160" i="8"/>
  <c r="E156" i="8"/>
  <c r="J167" i="2"/>
  <c r="B169" i="2"/>
  <c r="C168" i="2"/>
  <c r="A168" i="2"/>
  <c r="H168" i="2"/>
  <c r="I168" i="2"/>
  <c r="L168" i="2"/>
  <c r="D168" i="2"/>
  <c r="E169" i="2"/>
  <c r="F168" i="2"/>
  <c r="J168" i="2"/>
  <c r="A162" i="8"/>
  <c r="B161" i="8"/>
  <c r="C161" i="8"/>
  <c r="F161" i="8"/>
  <c r="C169" i="2"/>
  <c r="B170" i="2"/>
  <c r="A169" i="2"/>
  <c r="D169" i="2"/>
  <c r="E170" i="2"/>
  <c r="F169" i="2"/>
  <c r="H169" i="2"/>
  <c r="I169" i="2"/>
  <c r="L169" i="2"/>
  <c r="D157" i="8"/>
  <c r="I156" i="8"/>
  <c r="E157" i="8"/>
  <c r="D158" i="8"/>
  <c r="I157" i="8"/>
  <c r="E158" i="8"/>
  <c r="J169" i="2"/>
  <c r="A163" i="8"/>
  <c r="B162" i="8"/>
  <c r="C162" i="8"/>
  <c r="F162" i="8"/>
  <c r="C170" i="2"/>
  <c r="B171" i="2"/>
  <c r="A170" i="2"/>
  <c r="F170" i="2"/>
  <c r="I170" i="2"/>
  <c r="L170" i="2"/>
  <c r="D170" i="2"/>
  <c r="E171" i="2"/>
  <c r="H170" i="2"/>
  <c r="J170" i="2"/>
  <c r="B163" i="8"/>
  <c r="C163" i="8"/>
  <c r="A164" i="8"/>
  <c r="F163" i="8"/>
  <c r="C171" i="2"/>
  <c r="B172" i="2"/>
  <c r="A171" i="2"/>
  <c r="H171" i="2"/>
  <c r="I171" i="2"/>
  <c r="L171" i="2"/>
  <c r="D171" i="2"/>
  <c r="E172" i="2"/>
  <c r="F171" i="2"/>
  <c r="I158" i="8"/>
  <c r="E159" i="8"/>
  <c r="D159" i="8"/>
  <c r="J171" i="2"/>
  <c r="I159" i="8"/>
  <c r="E160" i="8"/>
  <c r="D160" i="8"/>
  <c r="B164" i="8"/>
  <c r="C164" i="8"/>
  <c r="F164" i="8"/>
  <c r="A165" i="8"/>
  <c r="B173" i="2"/>
  <c r="A172" i="2"/>
  <c r="C172" i="2"/>
  <c r="D172" i="2"/>
  <c r="E173" i="2"/>
  <c r="H172" i="2"/>
  <c r="F172" i="2"/>
  <c r="I172" i="2"/>
  <c r="L172" i="2"/>
  <c r="C165" i="8"/>
  <c r="F165" i="8"/>
  <c r="B165" i="8"/>
  <c r="A166" i="8"/>
  <c r="I160" i="8"/>
  <c r="E161" i="8"/>
  <c r="D161" i="8"/>
  <c r="J172" i="2"/>
  <c r="A173" i="2"/>
  <c r="C173" i="2"/>
  <c r="B174" i="2"/>
  <c r="D173" i="2"/>
  <c r="E174" i="2"/>
  <c r="K174" i="2"/>
  <c r="H173" i="2"/>
  <c r="F173" i="2"/>
  <c r="I173" i="2"/>
  <c r="L173" i="2"/>
  <c r="A174" i="2"/>
  <c r="C174" i="2"/>
  <c r="B175" i="2"/>
  <c r="H174" i="2"/>
  <c r="I174" i="2"/>
  <c r="L174" i="2"/>
  <c r="D174" i="2"/>
  <c r="E175" i="2"/>
  <c r="F174" i="2"/>
  <c r="J173" i="2"/>
  <c r="I161" i="8"/>
  <c r="E162" i="8"/>
  <c r="D162" i="8"/>
  <c r="F166" i="8"/>
  <c r="C166" i="8"/>
  <c r="A167" i="8"/>
  <c r="B166" i="8"/>
  <c r="F167" i="8"/>
  <c r="A168" i="8"/>
  <c r="C167" i="8"/>
  <c r="B167" i="8"/>
  <c r="J174" i="2"/>
  <c r="D163" i="8"/>
  <c r="I162" i="8"/>
  <c r="E163" i="8"/>
  <c r="A175" i="2"/>
  <c r="C175" i="2"/>
  <c r="B176" i="2"/>
  <c r="D175" i="2"/>
  <c r="E176" i="2"/>
  <c r="F175" i="2"/>
  <c r="I175" i="2"/>
  <c r="L175" i="2"/>
  <c r="H175" i="2"/>
  <c r="J175" i="2"/>
  <c r="D164" i="8"/>
  <c r="I163" i="8"/>
  <c r="E164" i="8"/>
  <c r="B177" i="2"/>
  <c r="C176" i="2"/>
  <c r="A176" i="2"/>
  <c r="D176" i="2"/>
  <c r="E177" i="2"/>
  <c r="I176" i="2"/>
  <c r="L176" i="2"/>
  <c r="F176" i="2"/>
  <c r="H176" i="2"/>
  <c r="F168" i="8"/>
  <c r="A169" i="8"/>
  <c r="C168" i="8"/>
  <c r="B168" i="8"/>
  <c r="D165" i="8"/>
  <c r="I164" i="8"/>
  <c r="E165" i="8"/>
  <c r="F169" i="8"/>
  <c r="A170" i="8"/>
  <c r="B169" i="8"/>
  <c r="C169" i="8"/>
  <c r="C177" i="2"/>
  <c r="B178" i="2"/>
  <c r="A177" i="2"/>
  <c r="H177" i="2"/>
  <c r="F177" i="2"/>
  <c r="D177" i="2"/>
  <c r="E178" i="2"/>
  <c r="I177" i="2"/>
  <c r="L177" i="2"/>
  <c r="J176" i="2"/>
  <c r="A171" i="8"/>
  <c r="B170" i="8"/>
  <c r="C170" i="8"/>
  <c r="F170" i="8"/>
  <c r="J177" i="2"/>
  <c r="A178" i="2"/>
  <c r="C178" i="2"/>
  <c r="B179" i="2"/>
  <c r="H178" i="2"/>
  <c r="F178" i="2"/>
  <c r="I178" i="2"/>
  <c r="L178" i="2"/>
  <c r="D178" i="2"/>
  <c r="E179" i="2"/>
  <c r="D166" i="8"/>
  <c r="I165" i="8"/>
  <c r="E166" i="8"/>
  <c r="H166" i="8"/>
  <c r="I166" i="8"/>
  <c r="E167" i="8"/>
  <c r="J178" i="2"/>
  <c r="A179" i="2"/>
  <c r="C179" i="2"/>
  <c r="B180" i="2"/>
  <c r="H179" i="2"/>
  <c r="F179" i="2"/>
  <c r="I179" i="2"/>
  <c r="L179" i="2"/>
  <c r="D179" i="2"/>
  <c r="E180" i="2"/>
  <c r="A172" i="8"/>
  <c r="B171" i="8"/>
  <c r="C171" i="8"/>
  <c r="F171" i="8"/>
  <c r="B181" i="2"/>
  <c r="C180" i="2"/>
  <c r="A180" i="2"/>
  <c r="H180" i="2"/>
  <c r="I180" i="2"/>
  <c r="L180" i="2"/>
  <c r="F180" i="2"/>
  <c r="D180" i="2"/>
  <c r="E181" i="2"/>
  <c r="D167" i="8"/>
  <c r="B172" i="8"/>
  <c r="C172" i="8"/>
  <c r="A173" i="8"/>
  <c r="F172" i="8"/>
  <c r="J179" i="2"/>
  <c r="J180" i="2"/>
  <c r="B173" i="8"/>
  <c r="C173" i="8"/>
  <c r="F173" i="8"/>
  <c r="A174" i="8"/>
  <c r="C181" i="2"/>
  <c r="B182" i="2"/>
  <c r="A181" i="2"/>
  <c r="D181" i="2"/>
  <c r="E182" i="2"/>
  <c r="H181" i="2"/>
  <c r="I181" i="2"/>
  <c r="L181" i="2"/>
  <c r="F181" i="2"/>
  <c r="I167" i="8"/>
  <c r="E168" i="8"/>
  <c r="D168" i="8"/>
  <c r="A182" i="2"/>
  <c r="C182" i="2"/>
  <c r="B183" i="2"/>
  <c r="D182" i="2"/>
  <c r="E183" i="2"/>
  <c r="F182" i="2"/>
  <c r="H182" i="2"/>
  <c r="I182" i="2"/>
  <c r="L182" i="2"/>
  <c r="E169" i="8"/>
  <c r="C174" i="8"/>
  <c r="F174" i="8"/>
  <c r="B174" i="8"/>
  <c r="A175" i="8"/>
  <c r="I168" i="8"/>
  <c r="D169" i="8"/>
  <c r="J181" i="2"/>
  <c r="J182" i="2"/>
  <c r="I169" i="8"/>
  <c r="D170" i="8"/>
  <c r="F175" i="8"/>
  <c r="A176" i="8"/>
  <c r="C175" i="8"/>
  <c r="B175" i="8"/>
  <c r="A183" i="2"/>
  <c r="B184" i="2"/>
  <c r="C183" i="2"/>
  <c r="F183" i="2"/>
  <c r="H183" i="2"/>
  <c r="I183" i="2"/>
  <c r="L183" i="2"/>
  <c r="D183" i="2"/>
  <c r="E184" i="2"/>
  <c r="E170" i="8"/>
  <c r="J183" i="2"/>
  <c r="I170" i="8"/>
  <c r="E171" i="8"/>
  <c r="D171" i="8"/>
  <c r="F176" i="8"/>
  <c r="A177" i="8"/>
  <c r="B176" i="8"/>
  <c r="C176" i="8"/>
  <c r="B185" i="2"/>
  <c r="C184" i="2"/>
  <c r="A184" i="2"/>
  <c r="D184" i="2"/>
  <c r="E185" i="2"/>
  <c r="I184" i="2"/>
  <c r="L184" i="2"/>
  <c r="F184" i="2"/>
  <c r="H184" i="2"/>
  <c r="J184" i="2"/>
  <c r="F177" i="8"/>
  <c r="A178" i="8"/>
  <c r="B177" i="8"/>
  <c r="C177" i="8"/>
  <c r="C185" i="2"/>
  <c r="B186" i="2"/>
  <c r="A185" i="2"/>
  <c r="F185" i="2"/>
  <c r="D185" i="2"/>
  <c r="E186" i="2"/>
  <c r="I185" i="2"/>
  <c r="L185" i="2"/>
  <c r="H185" i="2"/>
  <c r="D172" i="8"/>
  <c r="I171" i="8"/>
  <c r="E172" i="8"/>
  <c r="J185" i="2"/>
  <c r="A186" i="2"/>
  <c r="C186" i="2"/>
  <c r="B187" i="2"/>
  <c r="I186" i="2"/>
  <c r="L186" i="2"/>
  <c r="D186" i="2"/>
  <c r="E187" i="2"/>
  <c r="H186" i="2"/>
  <c r="J186" i="2"/>
  <c r="F186" i="2"/>
  <c r="D173" i="8"/>
  <c r="I172" i="8"/>
  <c r="E173" i="8"/>
  <c r="A179" i="8"/>
  <c r="B178" i="8"/>
  <c r="C178" i="8"/>
  <c r="F178" i="8"/>
  <c r="A187" i="2"/>
  <c r="C187" i="2"/>
  <c r="B188" i="2"/>
  <c r="H187" i="2"/>
  <c r="D187" i="2"/>
  <c r="E188" i="2"/>
  <c r="F187" i="2"/>
  <c r="I187" i="2"/>
  <c r="L187" i="2"/>
  <c r="A180" i="8"/>
  <c r="B179" i="8"/>
  <c r="C179" i="8"/>
  <c r="F179" i="8"/>
  <c r="D174" i="8"/>
  <c r="I173" i="8"/>
  <c r="E174" i="8"/>
  <c r="J187" i="2"/>
  <c r="B189" i="2"/>
  <c r="A188" i="2"/>
  <c r="C188" i="2"/>
  <c r="D188" i="2"/>
  <c r="E189" i="2"/>
  <c r="I188" i="2"/>
  <c r="L188" i="2"/>
  <c r="F188" i="2"/>
  <c r="H188" i="2"/>
  <c r="B180" i="8"/>
  <c r="C180" i="8"/>
  <c r="A181" i="8"/>
  <c r="F180" i="8"/>
  <c r="D175" i="8"/>
  <c r="I174" i="8"/>
  <c r="E175" i="8"/>
  <c r="I175" i="8"/>
  <c r="E176" i="8"/>
  <c r="D176" i="8"/>
  <c r="B181" i="8"/>
  <c r="C181" i="8"/>
  <c r="F181" i="8"/>
  <c r="A182" i="8"/>
  <c r="C189" i="2"/>
  <c r="B190" i="2"/>
  <c r="A189" i="2"/>
  <c r="H189" i="2"/>
  <c r="I189" i="2"/>
  <c r="L189" i="2"/>
  <c r="F189" i="2"/>
  <c r="D189" i="2"/>
  <c r="E190" i="2"/>
  <c r="J188" i="2"/>
  <c r="C182" i="8"/>
  <c r="F182" i="8"/>
  <c r="B182" i="8"/>
  <c r="A183" i="8"/>
  <c r="I176" i="8"/>
  <c r="E177" i="8"/>
  <c r="D177" i="8"/>
  <c r="J189" i="2"/>
  <c r="A190" i="2"/>
  <c r="C190" i="2"/>
  <c r="B191" i="2"/>
  <c r="I190" i="2"/>
  <c r="L190" i="2"/>
  <c r="D190" i="2"/>
  <c r="E191" i="2"/>
  <c r="H190" i="2"/>
  <c r="J190" i="2"/>
  <c r="F190" i="2"/>
  <c r="I177" i="8"/>
  <c r="D178" i="8"/>
  <c r="A191" i="2"/>
  <c r="B192" i="2"/>
  <c r="C191" i="2"/>
  <c r="D191" i="2"/>
  <c r="E192" i="2"/>
  <c r="H191" i="2"/>
  <c r="I191" i="2"/>
  <c r="L191" i="2"/>
  <c r="F191" i="2"/>
  <c r="E178" i="8"/>
  <c r="F183" i="8"/>
  <c r="A184" i="8"/>
  <c r="C183" i="8"/>
  <c r="B183" i="8"/>
  <c r="J191" i="2"/>
  <c r="F184" i="8"/>
  <c r="A185" i="8"/>
  <c r="B184" i="8"/>
  <c r="C184" i="8"/>
  <c r="B193" i="2"/>
  <c r="A192" i="2"/>
  <c r="C192" i="2"/>
  <c r="F192" i="2"/>
  <c r="H192" i="2"/>
  <c r="I192" i="2"/>
  <c r="L192" i="2"/>
  <c r="D192" i="2"/>
  <c r="E193" i="2"/>
  <c r="I178" i="8"/>
  <c r="E179" i="8"/>
  <c r="D179" i="8"/>
  <c r="D180" i="8"/>
  <c r="I179" i="8"/>
  <c r="E180" i="8"/>
  <c r="C193" i="2"/>
  <c r="B194" i="2"/>
  <c r="A193" i="2"/>
  <c r="F193" i="2"/>
  <c r="D193" i="2"/>
  <c r="E194" i="2"/>
  <c r="H193" i="2"/>
  <c r="I193" i="2"/>
  <c r="L193" i="2"/>
  <c r="F185" i="8"/>
  <c r="A186" i="8"/>
  <c r="B185" i="8"/>
  <c r="C185" i="8"/>
  <c r="J192" i="2"/>
  <c r="A194" i="2"/>
  <c r="C194" i="2"/>
  <c r="B195" i="2"/>
  <c r="D194" i="2"/>
  <c r="E195" i="2"/>
  <c r="I194" i="2"/>
  <c r="L194" i="2"/>
  <c r="F194" i="2"/>
  <c r="H194" i="2"/>
  <c r="A187" i="8"/>
  <c r="B186" i="8"/>
  <c r="C186" i="8"/>
  <c r="F186" i="8"/>
  <c r="D181" i="8"/>
  <c r="I180" i="8"/>
  <c r="E181" i="8"/>
  <c r="J193" i="2"/>
  <c r="D182" i="8"/>
  <c r="I181" i="8"/>
  <c r="E182" i="8"/>
  <c r="A195" i="2"/>
  <c r="C195" i="2"/>
  <c r="B196" i="2"/>
  <c r="H195" i="2"/>
  <c r="I195" i="2"/>
  <c r="L195" i="2"/>
  <c r="F195" i="2"/>
  <c r="D195" i="2"/>
  <c r="E196" i="2"/>
  <c r="J194" i="2"/>
  <c r="A188" i="8"/>
  <c r="B187" i="8"/>
  <c r="C187" i="8"/>
  <c r="F187" i="8"/>
  <c r="J195" i="2"/>
  <c r="A196" i="2"/>
  <c r="B197" i="2"/>
  <c r="C196" i="2"/>
  <c r="I196" i="2"/>
  <c r="L196" i="2"/>
  <c r="F196" i="2"/>
  <c r="D196" i="2"/>
  <c r="E197" i="2"/>
  <c r="H196" i="2"/>
  <c r="B188" i="8"/>
  <c r="C188" i="8"/>
  <c r="A189" i="8"/>
  <c r="F188" i="8"/>
  <c r="D183" i="8"/>
  <c r="I182" i="8"/>
  <c r="E183" i="8"/>
  <c r="J196" i="2"/>
  <c r="I183" i="8"/>
  <c r="E184" i="8"/>
  <c r="D184" i="8"/>
  <c r="A197" i="2"/>
  <c r="C197" i="2"/>
  <c r="B198" i="2"/>
  <c r="F197" i="2"/>
  <c r="D197" i="2"/>
  <c r="E198" i="2"/>
  <c r="K198" i="2"/>
  <c r="I197" i="2"/>
  <c r="L197" i="2"/>
  <c r="H197" i="2"/>
  <c r="B189" i="8"/>
  <c r="C189" i="8"/>
  <c r="F189" i="8"/>
  <c r="A190" i="8"/>
  <c r="J197" i="2"/>
  <c r="C198" i="2"/>
  <c r="B199" i="2"/>
  <c r="A198" i="2"/>
  <c r="F198" i="2"/>
  <c r="I198" i="2"/>
  <c r="L198" i="2"/>
  <c r="D198" i="2"/>
  <c r="E199" i="2"/>
  <c r="H198" i="2"/>
  <c r="C190" i="8"/>
  <c r="F190" i="8"/>
  <c r="B190" i="8"/>
  <c r="A191" i="8"/>
  <c r="I184" i="8"/>
  <c r="E185" i="8"/>
  <c r="D185" i="8"/>
  <c r="J198" i="2"/>
  <c r="C191" i="8"/>
  <c r="F191" i="8"/>
  <c r="B191" i="8"/>
  <c r="A192" i="8"/>
  <c r="A199" i="2"/>
  <c r="C199" i="2"/>
  <c r="B200" i="2"/>
  <c r="D199" i="2"/>
  <c r="E200" i="2"/>
  <c r="H199" i="2"/>
  <c r="F199" i="2"/>
  <c r="I199" i="2"/>
  <c r="L199" i="2"/>
  <c r="I185" i="8"/>
  <c r="E186" i="8"/>
  <c r="D186" i="8"/>
  <c r="J199" i="2"/>
  <c r="F192" i="8"/>
  <c r="A193" i="8"/>
  <c r="C192" i="8"/>
  <c r="B192" i="8"/>
  <c r="I186" i="8"/>
  <c r="E187" i="8"/>
  <c r="D187" i="8"/>
  <c r="C200" i="2"/>
  <c r="B201" i="2"/>
  <c r="A200" i="2"/>
  <c r="D200" i="2"/>
  <c r="E201" i="2"/>
  <c r="F200" i="2"/>
  <c r="H200" i="2"/>
  <c r="I200" i="2"/>
  <c r="L200" i="2"/>
  <c r="D188" i="8"/>
  <c r="I187" i="8"/>
  <c r="E188" i="8"/>
  <c r="J200" i="2"/>
  <c r="F193" i="8"/>
  <c r="A194" i="8"/>
  <c r="B193" i="8"/>
  <c r="C193" i="8"/>
  <c r="A201" i="2"/>
  <c r="C201" i="2"/>
  <c r="B202" i="2"/>
  <c r="D201" i="2"/>
  <c r="E202" i="2"/>
  <c r="F201" i="2"/>
  <c r="H201" i="2"/>
  <c r="I201" i="2"/>
  <c r="L201" i="2"/>
  <c r="C202" i="2"/>
  <c r="A202" i="2"/>
  <c r="B203" i="2"/>
  <c r="D202" i="2"/>
  <c r="E203" i="2"/>
  <c r="H202" i="2"/>
  <c r="I202" i="2"/>
  <c r="L202" i="2"/>
  <c r="F202" i="2"/>
  <c r="J201" i="2"/>
  <c r="D189" i="8"/>
  <c r="I188" i="8"/>
  <c r="E189" i="8"/>
  <c r="F194" i="8"/>
  <c r="A195" i="8"/>
  <c r="B194" i="8"/>
  <c r="C194" i="8"/>
  <c r="J202" i="2"/>
  <c r="A196" i="8"/>
  <c r="B195" i="8"/>
  <c r="C195" i="8"/>
  <c r="F195" i="8"/>
  <c r="D190" i="8"/>
  <c r="I189" i="8"/>
  <c r="E190" i="8"/>
  <c r="A203" i="2"/>
  <c r="C203" i="2"/>
  <c r="B204" i="2"/>
  <c r="I203" i="2"/>
  <c r="L203" i="2"/>
  <c r="F203" i="2"/>
  <c r="D203" i="2"/>
  <c r="E204" i="2"/>
  <c r="H203" i="2"/>
  <c r="J203" i="2"/>
  <c r="H190" i="8"/>
  <c r="I190" i="8"/>
  <c r="E191" i="8"/>
  <c r="A197" i="8"/>
  <c r="B196" i="8"/>
  <c r="C196" i="8"/>
  <c r="F196" i="8"/>
  <c r="A204" i="2"/>
  <c r="C204" i="2"/>
  <c r="B205" i="2"/>
  <c r="I204" i="2"/>
  <c r="L204" i="2"/>
  <c r="H204" i="2"/>
  <c r="F204" i="2"/>
  <c r="D204" i="2"/>
  <c r="E205" i="2"/>
  <c r="J204" i="2"/>
  <c r="B197" i="8"/>
  <c r="C197" i="8"/>
  <c r="A198" i="8"/>
  <c r="F197" i="8"/>
  <c r="A205" i="2"/>
  <c r="C205" i="2"/>
  <c r="B206" i="2"/>
  <c r="I205" i="2"/>
  <c r="L205" i="2"/>
  <c r="F205" i="2"/>
  <c r="H205" i="2"/>
  <c r="D205" i="2"/>
  <c r="E206" i="2"/>
  <c r="D191" i="8"/>
  <c r="B198" i="8"/>
  <c r="C198" i="8"/>
  <c r="F198" i="8"/>
  <c r="A199" i="8"/>
  <c r="D192" i="8"/>
  <c r="I191" i="8"/>
  <c r="E192" i="8"/>
  <c r="J205" i="2"/>
  <c r="C206" i="2"/>
  <c r="A206" i="2"/>
  <c r="B207" i="2"/>
  <c r="I206" i="2"/>
  <c r="L206" i="2"/>
  <c r="H206" i="2"/>
  <c r="D206" i="2"/>
  <c r="E207" i="2"/>
  <c r="F206" i="2"/>
  <c r="C199" i="8"/>
  <c r="F199" i="8"/>
  <c r="B199" i="8"/>
  <c r="A200" i="8"/>
  <c r="B208" i="2"/>
  <c r="C207" i="2"/>
  <c r="A207" i="2"/>
  <c r="D207" i="2"/>
  <c r="E208" i="2"/>
  <c r="F207" i="2"/>
  <c r="H207" i="2"/>
  <c r="I207" i="2"/>
  <c r="L207" i="2"/>
  <c r="J206" i="2"/>
  <c r="I192" i="8"/>
  <c r="E193" i="8"/>
  <c r="D193" i="8"/>
  <c r="F200" i="8"/>
  <c r="A201" i="8"/>
  <c r="C200" i="8"/>
  <c r="B200" i="8"/>
  <c r="J207" i="2"/>
  <c r="I193" i="8"/>
  <c r="E194" i="8"/>
  <c r="D194" i="8"/>
  <c r="C208" i="2"/>
  <c r="B209" i="2"/>
  <c r="A208" i="2"/>
  <c r="D208" i="2"/>
  <c r="E209" i="2"/>
  <c r="H208" i="2"/>
  <c r="F208" i="2"/>
  <c r="I208" i="2"/>
  <c r="L208" i="2"/>
  <c r="J208" i="2"/>
  <c r="A209" i="2"/>
  <c r="C209" i="2"/>
  <c r="B210" i="2"/>
  <c r="D209" i="2"/>
  <c r="E210" i="2"/>
  <c r="I209" i="2"/>
  <c r="L209" i="2"/>
  <c r="H209" i="2"/>
  <c r="F209" i="2"/>
  <c r="I194" i="8"/>
  <c r="E195" i="8"/>
  <c r="D195" i="8"/>
  <c r="F201" i="8"/>
  <c r="A202" i="8"/>
  <c r="B201" i="8"/>
  <c r="C201" i="8"/>
  <c r="I195" i="8"/>
  <c r="E196" i="8"/>
  <c r="D196" i="8"/>
  <c r="F202" i="8"/>
  <c r="A203" i="8"/>
  <c r="B202" i="8"/>
  <c r="C202" i="8"/>
  <c r="A210" i="2"/>
  <c r="B211" i="2"/>
  <c r="C210" i="2"/>
  <c r="F210" i="2"/>
  <c r="H210" i="2"/>
  <c r="I210" i="2"/>
  <c r="L210" i="2"/>
  <c r="D210" i="2"/>
  <c r="E211" i="2"/>
  <c r="J209" i="2"/>
  <c r="A204" i="8"/>
  <c r="B203" i="8"/>
  <c r="C203" i="8"/>
  <c r="F203" i="8"/>
  <c r="D197" i="8"/>
  <c r="I196" i="8"/>
  <c r="E197" i="8"/>
  <c r="J210" i="2"/>
  <c r="B212" i="2"/>
  <c r="C211" i="2"/>
  <c r="A211" i="2"/>
  <c r="D211" i="2"/>
  <c r="E212" i="2"/>
  <c r="H211" i="2"/>
  <c r="I211" i="2"/>
  <c r="L211" i="2"/>
  <c r="F211" i="2"/>
  <c r="D198" i="8"/>
  <c r="I197" i="8"/>
  <c r="E198" i="8"/>
  <c r="J211" i="2"/>
  <c r="A205" i="8"/>
  <c r="B204" i="8"/>
  <c r="C204" i="8"/>
  <c r="F204" i="8"/>
  <c r="C212" i="2"/>
  <c r="B213" i="2"/>
  <c r="A212" i="2"/>
  <c r="F212" i="2"/>
  <c r="D212" i="2"/>
  <c r="E213" i="2"/>
  <c r="H212" i="2"/>
  <c r="I212" i="2"/>
  <c r="L212" i="2"/>
  <c r="B205" i="8"/>
  <c r="C205" i="8"/>
  <c r="A206" i="8"/>
  <c r="F205" i="8"/>
  <c r="J212" i="2"/>
  <c r="A213" i="2"/>
  <c r="C213" i="2"/>
  <c r="B214" i="2"/>
  <c r="D213" i="2"/>
  <c r="E214" i="2"/>
  <c r="I213" i="2"/>
  <c r="L213" i="2"/>
  <c r="F213" i="2"/>
  <c r="H213" i="2"/>
  <c r="D199" i="8"/>
  <c r="I198" i="8"/>
  <c r="E199" i="8"/>
  <c r="J213" i="2"/>
  <c r="A214" i="2"/>
  <c r="C214" i="2"/>
  <c r="B215" i="2"/>
  <c r="F214" i="2"/>
  <c r="H214" i="2"/>
  <c r="I214" i="2"/>
  <c r="L214" i="2"/>
  <c r="D214" i="2"/>
  <c r="E215" i="2"/>
  <c r="B206" i="8"/>
  <c r="C206" i="8"/>
  <c r="F206" i="8"/>
  <c r="A207" i="8"/>
  <c r="D200" i="8"/>
  <c r="I199" i="8"/>
  <c r="E200" i="8"/>
  <c r="J214" i="2"/>
  <c r="I200" i="8"/>
  <c r="E201" i="8"/>
  <c r="D201" i="8"/>
  <c r="C207" i="8"/>
  <c r="F207" i="8"/>
  <c r="B207" i="8"/>
  <c r="A208" i="8"/>
  <c r="B216" i="2"/>
  <c r="C215" i="2"/>
  <c r="A215" i="2"/>
  <c r="F215" i="2"/>
  <c r="H215" i="2"/>
  <c r="I215" i="2"/>
  <c r="L215" i="2"/>
  <c r="D215" i="2"/>
  <c r="E216" i="2"/>
  <c r="I201" i="8"/>
  <c r="E202" i="8"/>
  <c r="D202" i="8"/>
  <c r="J215" i="2"/>
  <c r="C216" i="2"/>
  <c r="B217" i="2"/>
  <c r="A216" i="2"/>
  <c r="D216" i="2"/>
  <c r="E217" i="2"/>
  <c r="H216" i="2"/>
  <c r="F216" i="2"/>
  <c r="I216" i="2"/>
  <c r="L216" i="2"/>
  <c r="F208" i="8"/>
  <c r="A209" i="8"/>
  <c r="C208" i="8"/>
  <c r="B208" i="8"/>
  <c r="A217" i="2"/>
  <c r="C217" i="2"/>
  <c r="B218" i="2"/>
  <c r="D217" i="2"/>
  <c r="E218" i="2"/>
  <c r="H217" i="2"/>
  <c r="F217" i="2"/>
  <c r="I217" i="2"/>
  <c r="L217" i="2"/>
  <c r="F209" i="8"/>
  <c r="A210" i="8"/>
  <c r="C209" i="8"/>
  <c r="B209" i="8"/>
  <c r="I202" i="8"/>
  <c r="E203" i="8"/>
  <c r="D203" i="8"/>
  <c r="J216" i="2"/>
  <c r="I203" i="8"/>
  <c r="E204" i="8"/>
  <c r="D204" i="8"/>
  <c r="J217" i="2"/>
  <c r="F210" i="8"/>
  <c r="A211" i="8"/>
  <c r="B210" i="8"/>
  <c r="C210" i="8"/>
  <c r="A218" i="2"/>
  <c r="C218" i="2"/>
  <c r="B219" i="2"/>
  <c r="F218" i="2"/>
  <c r="I218" i="2"/>
  <c r="L218" i="2"/>
  <c r="H218" i="2"/>
  <c r="D218" i="2"/>
  <c r="E219" i="2"/>
  <c r="J218" i="2"/>
  <c r="D205" i="8"/>
  <c r="I204" i="8"/>
  <c r="E205" i="8"/>
  <c r="A212" i="8"/>
  <c r="B211" i="8"/>
  <c r="C211" i="8"/>
  <c r="F211" i="8"/>
  <c r="B220" i="2"/>
  <c r="C219" i="2"/>
  <c r="A219" i="2"/>
  <c r="D219" i="2"/>
  <c r="E220" i="2"/>
  <c r="F219" i="2"/>
  <c r="I219" i="2"/>
  <c r="L219" i="2"/>
  <c r="H219" i="2"/>
  <c r="J219" i="2"/>
  <c r="C220" i="2"/>
  <c r="B221" i="2"/>
  <c r="A220" i="2"/>
  <c r="F220" i="2"/>
  <c r="D220" i="2"/>
  <c r="E221" i="2"/>
  <c r="I220" i="2"/>
  <c r="L220" i="2"/>
  <c r="H220" i="2"/>
  <c r="B212" i="8"/>
  <c r="C212" i="8"/>
  <c r="A213" i="8"/>
  <c r="F212" i="8"/>
  <c r="D206" i="8"/>
  <c r="I205" i="8"/>
  <c r="E206" i="8"/>
  <c r="B213" i="8"/>
  <c r="C213" i="8"/>
  <c r="A214" i="8"/>
  <c r="F213" i="8"/>
  <c r="L221" i="2"/>
  <c r="A221" i="2"/>
  <c r="C221" i="2"/>
  <c r="B222" i="2"/>
  <c r="I221" i="2"/>
  <c r="F221" i="2"/>
  <c r="D221" i="2"/>
  <c r="E222" i="2"/>
  <c r="H221" i="2"/>
  <c r="J221" i="2"/>
  <c r="D207" i="8"/>
  <c r="I206" i="8"/>
  <c r="E207" i="8"/>
  <c r="J220" i="2"/>
  <c r="C214" i="8"/>
  <c r="F214" i="8"/>
  <c r="B214" i="8"/>
  <c r="A215" i="8"/>
  <c r="D208" i="8"/>
  <c r="I207" i="8"/>
  <c r="E208" i="8"/>
  <c r="A222" i="2"/>
  <c r="B223" i="2"/>
  <c r="C222" i="2"/>
  <c r="F222" i="2"/>
  <c r="I222" i="2"/>
  <c r="L222" i="2"/>
  <c r="D222" i="2"/>
  <c r="E223" i="2"/>
  <c r="H222" i="2"/>
  <c r="J222" i="2"/>
  <c r="I208" i="8"/>
  <c r="E209" i="8"/>
  <c r="D209" i="8"/>
  <c r="F215" i="8"/>
  <c r="B215" i="8"/>
  <c r="A216" i="8"/>
  <c r="C215" i="8"/>
  <c r="B224" i="2"/>
  <c r="C223" i="2"/>
  <c r="A223" i="2"/>
  <c r="H223" i="2"/>
  <c r="I223" i="2"/>
  <c r="L223" i="2"/>
  <c r="D223" i="2"/>
  <c r="E224" i="2"/>
  <c r="F223" i="2"/>
  <c r="J223" i="2"/>
  <c r="C224" i="2"/>
  <c r="B225" i="2"/>
  <c r="A224" i="2"/>
  <c r="F224" i="2"/>
  <c r="I224" i="2"/>
  <c r="L224" i="2"/>
  <c r="D224" i="2"/>
  <c r="E225" i="2"/>
  <c r="H224" i="2"/>
  <c r="J224" i="2"/>
  <c r="F216" i="8"/>
  <c r="A217" i="8"/>
  <c r="C216" i="8"/>
  <c r="B216" i="8"/>
  <c r="I209" i="8"/>
  <c r="E210" i="8"/>
  <c r="D210" i="8"/>
  <c r="I210" i="8"/>
  <c r="E211" i="8"/>
  <c r="D211" i="8"/>
  <c r="A218" i="8"/>
  <c r="F217" i="8"/>
  <c r="B217" i="8"/>
  <c r="C217" i="8"/>
  <c r="A225" i="2"/>
  <c r="C225" i="2"/>
  <c r="B226" i="2"/>
  <c r="D225" i="2"/>
  <c r="E226" i="2"/>
  <c r="I225" i="2"/>
  <c r="L225" i="2"/>
  <c r="H225" i="2"/>
  <c r="F225" i="2"/>
  <c r="J225" i="2"/>
  <c r="B218" i="8"/>
  <c r="C218" i="8"/>
  <c r="F218" i="8"/>
  <c r="A219" i="8"/>
  <c r="D212" i="8"/>
  <c r="I211" i="8"/>
  <c r="E212" i="8"/>
  <c r="A226" i="2"/>
  <c r="B227" i="2"/>
  <c r="C226" i="2"/>
  <c r="H226" i="2"/>
  <c r="I226" i="2"/>
  <c r="L226" i="2"/>
  <c r="D226" i="2"/>
  <c r="E227" i="2"/>
  <c r="F226" i="2"/>
  <c r="B219" i="8"/>
  <c r="C219" i="8"/>
  <c r="F219" i="8"/>
  <c r="A220" i="8"/>
  <c r="D213" i="8"/>
  <c r="I212" i="8"/>
  <c r="E213" i="8"/>
  <c r="J226" i="2"/>
  <c r="B228" i="2"/>
  <c r="C227" i="2"/>
  <c r="A227" i="2"/>
  <c r="F227" i="2"/>
  <c r="H227" i="2"/>
  <c r="D227" i="2"/>
  <c r="E228" i="2"/>
  <c r="I227" i="2"/>
  <c r="L227" i="2"/>
  <c r="D214" i="8"/>
  <c r="I213" i="8"/>
  <c r="E214" i="8"/>
  <c r="J227" i="2"/>
  <c r="C220" i="8"/>
  <c r="B220" i="8"/>
  <c r="F220" i="8"/>
  <c r="A221" i="8"/>
  <c r="C228" i="2"/>
  <c r="B229" i="2"/>
  <c r="A228" i="2"/>
  <c r="D228" i="2"/>
  <c r="E229" i="2"/>
  <c r="I228" i="2"/>
  <c r="L228" i="2"/>
  <c r="F228" i="2"/>
  <c r="H228" i="2"/>
  <c r="J228" i="2"/>
  <c r="A229" i="2"/>
  <c r="C229" i="2"/>
  <c r="B230" i="2"/>
  <c r="I229" i="2"/>
  <c r="L229" i="2"/>
  <c r="H229" i="2"/>
  <c r="D229" i="2"/>
  <c r="E230" i="2"/>
  <c r="F229" i="2"/>
  <c r="A222" i="8"/>
  <c r="B221" i="8"/>
  <c r="C221" i="8"/>
  <c r="F221" i="8"/>
  <c r="D215" i="8"/>
  <c r="I214" i="8"/>
  <c r="E215" i="8"/>
  <c r="J229" i="2"/>
  <c r="A230" i="2"/>
  <c r="C230" i="2"/>
  <c r="B231" i="2"/>
  <c r="F230" i="2"/>
  <c r="H230" i="2"/>
  <c r="I230" i="2"/>
  <c r="L230" i="2"/>
  <c r="D230" i="2"/>
  <c r="E231" i="2"/>
  <c r="I215" i="8"/>
  <c r="E216" i="8"/>
  <c r="D216" i="8"/>
  <c r="F222" i="8"/>
  <c r="B222" i="8"/>
  <c r="C222" i="8"/>
  <c r="A223" i="8"/>
  <c r="J230" i="2"/>
  <c r="B232" i="2"/>
  <c r="C231" i="2"/>
  <c r="A231" i="2"/>
  <c r="I231" i="2"/>
  <c r="L231" i="2"/>
  <c r="D231" i="2"/>
  <c r="E232" i="2"/>
  <c r="F231" i="2"/>
  <c r="H231" i="2"/>
  <c r="I216" i="8"/>
  <c r="E217" i="8"/>
  <c r="D217" i="8"/>
  <c r="F223" i="8"/>
  <c r="C223" i="8"/>
  <c r="A224" i="8"/>
  <c r="B223" i="8"/>
  <c r="D218" i="8"/>
  <c r="I217" i="8"/>
  <c r="E218" i="8"/>
  <c r="C232" i="2"/>
  <c r="B233" i="2"/>
  <c r="A232" i="2"/>
  <c r="I232" i="2"/>
  <c r="L232" i="2"/>
  <c r="F232" i="2"/>
  <c r="H232" i="2"/>
  <c r="D232" i="2"/>
  <c r="E233" i="2"/>
  <c r="A225" i="8"/>
  <c r="F224" i="8"/>
  <c r="C224" i="8"/>
  <c r="B224" i="8"/>
  <c r="J231" i="2"/>
  <c r="A226" i="8"/>
  <c r="B225" i="8"/>
  <c r="C225" i="8"/>
  <c r="F225" i="8"/>
  <c r="I218" i="8"/>
  <c r="E219" i="8"/>
  <c r="D219" i="8"/>
  <c r="A233" i="2"/>
  <c r="C233" i="2"/>
  <c r="B234" i="2"/>
  <c r="D233" i="2"/>
  <c r="E234" i="2"/>
  <c r="I233" i="2"/>
  <c r="L233" i="2"/>
  <c r="F233" i="2"/>
  <c r="H233" i="2"/>
  <c r="J232" i="2"/>
  <c r="J233" i="2"/>
  <c r="D220" i="8"/>
  <c r="I219" i="8"/>
  <c r="E220" i="8"/>
  <c r="B226" i="8"/>
  <c r="F226" i="8"/>
  <c r="A227" i="8"/>
  <c r="C226" i="8"/>
  <c r="A234" i="2"/>
  <c r="C234" i="2"/>
  <c r="B235" i="2"/>
  <c r="H234" i="2"/>
  <c r="F234" i="2"/>
  <c r="D234" i="2"/>
  <c r="E235" i="2"/>
  <c r="I234" i="2"/>
  <c r="L234" i="2"/>
  <c r="J234" i="2"/>
  <c r="B236" i="2"/>
  <c r="C235" i="2"/>
  <c r="A235" i="2"/>
  <c r="I235" i="2"/>
  <c r="L235" i="2"/>
  <c r="D235" i="2"/>
  <c r="E236" i="2"/>
  <c r="H235" i="2"/>
  <c r="F235" i="2"/>
  <c r="D221" i="8"/>
  <c r="I220" i="8"/>
  <c r="E221" i="8"/>
  <c r="B227" i="8"/>
  <c r="C227" i="8"/>
  <c r="A228" i="8"/>
  <c r="F227" i="8"/>
  <c r="C236" i="2"/>
  <c r="B237" i="2"/>
  <c r="A236" i="2"/>
  <c r="D236" i="2"/>
  <c r="E237" i="2"/>
  <c r="F236" i="2"/>
  <c r="I236" i="2"/>
  <c r="L236" i="2"/>
  <c r="H236" i="2"/>
  <c r="I221" i="8"/>
  <c r="E222" i="8"/>
  <c r="D222" i="8"/>
  <c r="C228" i="8"/>
  <c r="A229" i="8"/>
  <c r="B228" i="8"/>
  <c r="F228" i="8"/>
  <c r="J235" i="2"/>
  <c r="A237" i="2"/>
  <c r="C237" i="2"/>
  <c r="B238" i="2"/>
  <c r="I237" i="2"/>
  <c r="L237" i="2"/>
  <c r="F237" i="2"/>
  <c r="H237" i="2"/>
  <c r="D237" i="2"/>
  <c r="E238" i="2"/>
  <c r="J236" i="2"/>
  <c r="D223" i="8"/>
  <c r="I222" i="8"/>
  <c r="E223" i="8"/>
  <c r="C229" i="8"/>
  <c r="F229" i="8"/>
  <c r="A230" i="8"/>
  <c r="B229" i="8"/>
  <c r="J237" i="2"/>
  <c r="F230" i="8"/>
  <c r="A231" i="8"/>
  <c r="B230" i="8"/>
  <c r="C230" i="8"/>
  <c r="A238" i="2"/>
  <c r="B239" i="2"/>
  <c r="C238" i="2"/>
  <c r="H238" i="2"/>
  <c r="F238" i="2"/>
  <c r="D238" i="2"/>
  <c r="E239" i="2"/>
  <c r="I238" i="2"/>
  <c r="L238" i="2"/>
  <c r="I223" i="8"/>
  <c r="E224" i="8"/>
  <c r="D224" i="8"/>
  <c r="B240" i="2"/>
  <c r="C239" i="2"/>
  <c r="A239" i="2"/>
  <c r="D239" i="2"/>
  <c r="E240" i="2"/>
  <c r="F239" i="2"/>
  <c r="I239" i="2"/>
  <c r="L239" i="2"/>
  <c r="H239" i="2"/>
  <c r="I224" i="8"/>
  <c r="E225" i="8"/>
  <c r="D225" i="8"/>
  <c r="A232" i="8"/>
  <c r="B231" i="8"/>
  <c r="C231" i="8"/>
  <c r="F231" i="8"/>
  <c r="J238" i="2"/>
  <c r="J239" i="2"/>
  <c r="B232" i="8"/>
  <c r="F232" i="8"/>
  <c r="C232" i="8"/>
  <c r="A233" i="8"/>
  <c r="D226" i="8"/>
  <c r="I225" i="8"/>
  <c r="E226" i="8"/>
  <c r="C240" i="2"/>
  <c r="B241" i="2"/>
  <c r="A240" i="2"/>
  <c r="D240" i="2"/>
  <c r="E241" i="2"/>
  <c r="H240" i="2"/>
  <c r="F240" i="2"/>
  <c r="I240" i="2"/>
  <c r="L240" i="2"/>
  <c r="I226" i="8"/>
  <c r="E227" i="8"/>
  <c r="D227" i="8"/>
  <c r="B233" i="8"/>
  <c r="C233" i="8"/>
  <c r="F233" i="8"/>
  <c r="A234" i="8"/>
  <c r="J240" i="2"/>
  <c r="A241" i="2"/>
  <c r="C241" i="2"/>
  <c r="B242" i="2"/>
  <c r="D241" i="2"/>
  <c r="E242" i="2"/>
  <c r="I241" i="2"/>
  <c r="L241" i="2"/>
  <c r="F241" i="2"/>
  <c r="H241" i="2"/>
  <c r="J241" i="2"/>
  <c r="C234" i="8"/>
  <c r="F234" i="8"/>
  <c r="A235" i="8"/>
  <c r="B234" i="8"/>
  <c r="A242" i="2"/>
  <c r="B243" i="2"/>
  <c r="C242" i="2"/>
  <c r="F242" i="2"/>
  <c r="H242" i="2"/>
  <c r="I242" i="2"/>
  <c r="L242" i="2"/>
  <c r="D242" i="2"/>
  <c r="E243" i="2"/>
  <c r="D228" i="8"/>
  <c r="I227" i="8"/>
  <c r="E228" i="8"/>
  <c r="B244" i="2"/>
  <c r="C243" i="2"/>
  <c r="A243" i="2"/>
  <c r="D243" i="2"/>
  <c r="E244" i="2"/>
  <c r="I243" i="2"/>
  <c r="L243" i="2"/>
  <c r="F243" i="2"/>
  <c r="H243" i="2"/>
  <c r="D229" i="8"/>
  <c r="I228" i="8"/>
  <c r="E229" i="8"/>
  <c r="F235" i="8"/>
  <c r="B235" i="8"/>
  <c r="A236" i="8"/>
  <c r="C235" i="8"/>
  <c r="J242" i="2"/>
  <c r="J243" i="2"/>
  <c r="F236" i="8"/>
  <c r="C236" i="8"/>
  <c r="A237" i="8"/>
  <c r="B236" i="8"/>
  <c r="C244" i="2"/>
  <c r="B245" i="2"/>
  <c r="A244" i="2"/>
  <c r="F244" i="2"/>
  <c r="D244" i="2"/>
  <c r="E245" i="2"/>
  <c r="H244" i="2"/>
  <c r="I244" i="2"/>
  <c r="L244" i="2"/>
  <c r="I229" i="8"/>
  <c r="E230" i="8"/>
  <c r="D230" i="8"/>
  <c r="D231" i="8"/>
  <c r="I230" i="8"/>
  <c r="E231" i="8"/>
  <c r="F237" i="8"/>
  <c r="C237" i="8"/>
  <c r="A238" i="8"/>
  <c r="B237" i="8"/>
  <c r="J244" i="2"/>
  <c r="A245" i="2"/>
  <c r="C245" i="2"/>
  <c r="B246" i="2"/>
  <c r="D245" i="2"/>
  <c r="E246" i="2"/>
  <c r="I245" i="2"/>
  <c r="F245" i="2"/>
  <c r="H245" i="2"/>
  <c r="L245" i="2"/>
  <c r="J245" i="2"/>
  <c r="A239" i="8"/>
  <c r="B238" i="8"/>
  <c r="C238" i="8"/>
  <c r="F238" i="8"/>
  <c r="A246" i="2"/>
  <c r="C246" i="2"/>
  <c r="B247" i="2"/>
  <c r="F246" i="2"/>
  <c r="H246" i="2"/>
  <c r="I246" i="2"/>
  <c r="L246" i="2"/>
  <c r="D246" i="2"/>
  <c r="E247" i="2"/>
  <c r="I231" i="8"/>
  <c r="E232" i="8"/>
  <c r="D232" i="8"/>
  <c r="B248" i="2"/>
  <c r="C247" i="2"/>
  <c r="A247" i="2"/>
  <c r="F247" i="2"/>
  <c r="H247" i="2"/>
  <c r="I247" i="2"/>
  <c r="L247" i="2"/>
  <c r="D247" i="2"/>
  <c r="E248" i="2"/>
  <c r="D233" i="8"/>
  <c r="I232" i="8"/>
  <c r="E233" i="8"/>
  <c r="J246" i="2"/>
  <c r="A240" i="8"/>
  <c r="F239" i="8"/>
  <c r="B239" i="8"/>
  <c r="C239" i="8"/>
  <c r="J247" i="2"/>
  <c r="B240" i="8"/>
  <c r="C240" i="8"/>
  <c r="F240" i="8"/>
  <c r="A241" i="8"/>
  <c r="C248" i="2"/>
  <c r="B249" i="2"/>
  <c r="A248" i="2"/>
  <c r="D248" i="2"/>
  <c r="E249" i="2"/>
  <c r="H248" i="2"/>
  <c r="F248" i="2"/>
  <c r="I248" i="2"/>
  <c r="L248" i="2"/>
  <c r="D234" i="8"/>
  <c r="I233" i="8"/>
  <c r="E234" i="8"/>
  <c r="B241" i="8"/>
  <c r="C241" i="8"/>
  <c r="A242" i="8"/>
  <c r="F241" i="8"/>
  <c r="D235" i="8"/>
  <c r="I234" i="8"/>
  <c r="E235" i="8"/>
  <c r="A249" i="2"/>
  <c r="C249" i="2"/>
  <c r="B250" i="2"/>
  <c r="I249" i="2"/>
  <c r="D249" i="2"/>
  <c r="E250" i="2"/>
  <c r="F249" i="2"/>
  <c r="H249" i="2"/>
  <c r="J249" i="2"/>
  <c r="L249" i="2"/>
  <c r="J248" i="2"/>
  <c r="C242" i="8"/>
  <c r="A243" i="8"/>
  <c r="F242" i="8"/>
  <c r="B242" i="8"/>
  <c r="I235" i="8"/>
  <c r="E236" i="8"/>
  <c r="D236" i="8"/>
  <c r="A250" i="2"/>
  <c r="C250" i="2"/>
  <c r="B251" i="2"/>
  <c r="D250" i="2"/>
  <c r="E251" i="2"/>
  <c r="F250" i="2"/>
  <c r="I250" i="2"/>
  <c r="L250" i="2"/>
  <c r="H250" i="2"/>
  <c r="J250" i="2"/>
  <c r="I236" i="8"/>
  <c r="D237" i="8"/>
  <c r="E237" i="8"/>
  <c r="F243" i="8"/>
  <c r="B243" i="8"/>
  <c r="A244" i="8"/>
  <c r="C243" i="8"/>
  <c r="C251" i="2"/>
  <c r="A251" i="2"/>
  <c r="B252" i="2"/>
  <c r="H251" i="2"/>
  <c r="I251" i="2"/>
  <c r="L251" i="2"/>
  <c r="D251" i="2"/>
  <c r="E252" i="2"/>
  <c r="F251" i="2"/>
  <c r="F244" i="8"/>
  <c r="B244" i="8"/>
  <c r="A245" i="8"/>
  <c r="C244" i="8"/>
  <c r="J251" i="2"/>
  <c r="I237" i="8"/>
  <c r="E238" i="8"/>
  <c r="D238" i="8"/>
  <c r="C252" i="2"/>
  <c r="B253" i="2"/>
  <c r="A252" i="2"/>
  <c r="I252" i="2"/>
  <c r="L252" i="2"/>
  <c r="F252" i="2"/>
  <c r="D252" i="2"/>
  <c r="E253" i="2"/>
  <c r="H252" i="2"/>
  <c r="J252" i="2"/>
  <c r="F245" i="8"/>
  <c r="A246" i="8"/>
  <c r="C245" i="8"/>
  <c r="B245" i="8"/>
  <c r="C253" i="2"/>
  <c r="B254" i="2"/>
  <c r="A253" i="2"/>
  <c r="F253" i="2"/>
  <c r="H253" i="2"/>
  <c r="D253" i="2"/>
  <c r="E254" i="2"/>
  <c r="I253" i="2"/>
  <c r="L253" i="2"/>
  <c r="I238" i="8"/>
  <c r="E239" i="8"/>
  <c r="D239" i="8"/>
  <c r="A247" i="8"/>
  <c r="B246" i="8"/>
  <c r="C246" i="8"/>
  <c r="F246" i="8"/>
  <c r="J253" i="2"/>
  <c r="D240" i="8"/>
  <c r="I239" i="8"/>
  <c r="E240" i="8"/>
  <c r="A254" i="2"/>
  <c r="C254" i="2"/>
  <c r="B255" i="2"/>
  <c r="D254" i="2"/>
  <c r="E255" i="2"/>
  <c r="I254" i="2"/>
  <c r="L254" i="2"/>
  <c r="F254" i="2"/>
  <c r="H254" i="2"/>
  <c r="J254" i="2"/>
  <c r="C255" i="2"/>
  <c r="B256" i="2"/>
  <c r="A255" i="2"/>
  <c r="H255" i="2"/>
  <c r="D255" i="2"/>
  <c r="E256" i="2"/>
  <c r="F255" i="2"/>
  <c r="I255" i="2"/>
  <c r="L255" i="2"/>
  <c r="D241" i="8"/>
  <c r="I240" i="8"/>
  <c r="E241" i="8"/>
  <c r="A248" i="8"/>
  <c r="B247" i="8"/>
  <c r="C247" i="8"/>
  <c r="F247" i="8"/>
  <c r="J255" i="2"/>
  <c r="B248" i="8"/>
  <c r="C248" i="8"/>
  <c r="A249" i="8"/>
  <c r="F248" i="8"/>
  <c r="A256" i="2"/>
  <c r="C256" i="2"/>
  <c r="B257" i="2"/>
  <c r="H256" i="2"/>
  <c r="F256" i="2"/>
  <c r="I256" i="2"/>
  <c r="L256" i="2"/>
  <c r="D256" i="2"/>
  <c r="E257" i="2"/>
  <c r="D242" i="8"/>
  <c r="I241" i="8"/>
  <c r="E242" i="8"/>
  <c r="B249" i="8"/>
  <c r="A250" i="8"/>
  <c r="C249" i="8"/>
  <c r="F249" i="8"/>
  <c r="D243" i="8"/>
  <c r="I242" i="8"/>
  <c r="E243" i="8"/>
  <c r="J256" i="2"/>
  <c r="A257" i="2"/>
  <c r="C257" i="2"/>
  <c r="B258" i="2"/>
  <c r="I257" i="2"/>
  <c r="L257" i="2"/>
  <c r="D257" i="2"/>
  <c r="E258" i="2"/>
  <c r="H257" i="2"/>
  <c r="F257" i="2"/>
  <c r="J257" i="2"/>
  <c r="A258" i="2"/>
  <c r="C258" i="2"/>
  <c r="B259" i="2"/>
  <c r="F258" i="2"/>
  <c r="H258" i="2"/>
  <c r="I258" i="2"/>
  <c r="L258" i="2"/>
  <c r="D258" i="2"/>
  <c r="E259" i="2"/>
  <c r="I243" i="8"/>
  <c r="E244" i="8"/>
  <c r="D244" i="8"/>
  <c r="C250" i="8"/>
  <c r="F250" i="8"/>
  <c r="A251" i="8"/>
  <c r="B250" i="8"/>
  <c r="J258" i="2"/>
  <c r="B260" i="2"/>
  <c r="C259" i="2"/>
  <c r="A259" i="2"/>
  <c r="D259" i="2"/>
  <c r="E260" i="2"/>
  <c r="F259" i="2"/>
  <c r="I259" i="2"/>
  <c r="L259" i="2"/>
  <c r="H259" i="2"/>
  <c r="F251" i="8"/>
  <c r="A252" i="8"/>
  <c r="B251" i="8"/>
  <c r="C251" i="8"/>
  <c r="D245" i="8"/>
  <c r="I244" i="8"/>
  <c r="E245" i="8"/>
  <c r="J259" i="2"/>
  <c r="I245" i="8"/>
  <c r="E246" i="8"/>
  <c r="D246" i="8"/>
  <c r="F252" i="8"/>
  <c r="B252" i="8"/>
  <c r="C252" i="8"/>
  <c r="A253" i="8"/>
  <c r="C260" i="2"/>
  <c r="B261" i="2"/>
  <c r="A260" i="2"/>
  <c r="I260" i="2"/>
  <c r="L260" i="2"/>
  <c r="D260" i="2"/>
  <c r="E261" i="2"/>
  <c r="F260" i="2"/>
  <c r="H260" i="2"/>
  <c r="J260" i="2"/>
  <c r="F253" i="8"/>
  <c r="A254" i="8"/>
  <c r="B253" i="8"/>
  <c r="C253" i="8"/>
  <c r="I246" i="8"/>
  <c r="E247" i="8"/>
  <c r="D247" i="8"/>
  <c r="A261" i="2"/>
  <c r="C261" i="2"/>
  <c r="B262" i="2"/>
  <c r="I261" i="2"/>
  <c r="H261" i="2"/>
  <c r="D261" i="2"/>
  <c r="E262" i="2"/>
  <c r="F261" i="2"/>
  <c r="L261" i="2"/>
  <c r="J261" i="2"/>
  <c r="D248" i="8"/>
  <c r="I247" i="8"/>
  <c r="E248" i="8"/>
  <c r="A255" i="8"/>
  <c r="B254" i="8"/>
  <c r="C254" i="8"/>
  <c r="F254" i="8"/>
  <c r="A262" i="2"/>
  <c r="B263" i="2"/>
  <c r="C262" i="2"/>
  <c r="H262" i="2"/>
  <c r="D262" i="2"/>
  <c r="E263" i="2"/>
  <c r="F262" i="2"/>
  <c r="I262" i="2"/>
  <c r="L262" i="2"/>
  <c r="A256" i="8"/>
  <c r="B255" i="8"/>
  <c r="C255" i="8"/>
  <c r="F255" i="8"/>
  <c r="D249" i="8"/>
  <c r="I248" i="8"/>
  <c r="E249" i="8"/>
  <c r="J262" i="2"/>
  <c r="B264" i="2"/>
  <c r="C263" i="2"/>
  <c r="A263" i="2"/>
  <c r="I263" i="2"/>
  <c r="L263" i="2"/>
  <c r="D263" i="2"/>
  <c r="E264" i="2"/>
  <c r="F263" i="2"/>
  <c r="H263" i="2"/>
  <c r="J263" i="2"/>
  <c r="I249" i="8"/>
  <c r="E250" i="8"/>
  <c r="D250" i="8"/>
  <c r="C264" i="2"/>
  <c r="B265" i="2"/>
  <c r="A264" i="2"/>
  <c r="H264" i="2"/>
  <c r="I264" i="2"/>
  <c r="L264" i="2"/>
  <c r="F264" i="2"/>
  <c r="D264" i="2"/>
  <c r="E265" i="2"/>
  <c r="B256" i="8"/>
  <c r="C256" i="8"/>
  <c r="F256" i="8"/>
  <c r="A257" i="8"/>
  <c r="J264" i="2"/>
  <c r="B257" i="8"/>
  <c r="A258" i="8"/>
  <c r="C257" i="8"/>
  <c r="F257" i="8"/>
  <c r="A265" i="2"/>
  <c r="C265" i="2"/>
  <c r="B266" i="2"/>
  <c r="D265" i="2"/>
  <c r="E266" i="2"/>
  <c r="I265" i="2"/>
  <c r="L265" i="2"/>
  <c r="F265" i="2"/>
  <c r="H265" i="2"/>
  <c r="D251" i="8"/>
  <c r="I250" i="8"/>
  <c r="E251" i="8"/>
  <c r="J265" i="2"/>
  <c r="A266" i="2"/>
  <c r="B267" i="2"/>
  <c r="C266" i="2"/>
  <c r="I266" i="2"/>
  <c r="L266" i="2"/>
  <c r="D266" i="2"/>
  <c r="E267" i="2"/>
  <c r="H266" i="2"/>
  <c r="F266" i="2"/>
  <c r="I251" i="8"/>
  <c r="E252" i="8"/>
  <c r="D252" i="8"/>
  <c r="C258" i="8"/>
  <c r="A259" i="8"/>
  <c r="F258" i="8"/>
  <c r="B258" i="8"/>
  <c r="J266" i="2"/>
  <c r="I252" i="8"/>
  <c r="E253" i="8"/>
  <c r="D253" i="8"/>
  <c r="B268" i="2"/>
  <c r="C267" i="2"/>
  <c r="A267" i="2"/>
  <c r="D267" i="2"/>
  <c r="E268" i="2"/>
  <c r="F267" i="2"/>
  <c r="I267" i="2"/>
  <c r="L267" i="2"/>
  <c r="H267" i="2"/>
  <c r="F259" i="8"/>
  <c r="A260" i="8"/>
  <c r="C259" i="8"/>
  <c r="B259" i="8"/>
  <c r="B260" i="8"/>
  <c r="F260" i="8"/>
  <c r="C260" i="8"/>
  <c r="A261" i="8"/>
  <c r="C268" i="2"/>
  <c r="B269" i="2"/>
  <c r="A268" i="2"/>
  <c r="H268" i="2"/>
  <c r="D268" i="2"/>
  <c r="E269" i="2"/>
  <c r="F268" i="2"/>
  <c r="I268" i="2"/>
  <c r="L268" i="2"/>
  <c r="D254" i="8"/>
  <c r="I253" i="8"/>
  <c r="E254" i="8"/>
  <c r="J267" i="2"/>
  <c r="A269" i="2"/>
  <c r="C269" i="2"/>
  <c r="I269" i="2"/>
  <c r="L269" i="2"/>
  <c r="D269" i="2"/>
  <c r="F269" i="2"/>
  <c r="H269" i="2"/>
  <c r="I254" i="8"/>
  <c r="E255" i="8"/>
  <c r="D255" i="8"/>
  <c r="F261" i="8"/>
  <c r="B261" i="8"/>
  <c r="C261" i="8"/>
  <c r="J268" i="2"/>
  <c r="J269" i="2"/>
  <c r="D256" i="8"/>
  <c r="I255" i="8"/>
  <c r="E256" i="8"/>
  <c r="D257" i="8"/>
  <c r="I256" i="8"/>
  <c r="E257" i="8"/>
  <c r="D258" i="8"/>
  <c r="I257" i="8"/>
  <c r="E258" i="8"/>
  <c r="D259" i="8"/>
  <c r="I258" i="8"/>
  <c r="E259" i="8"/>
  <c r="I259" i="8"/>
  <c r="E260" i="8"/>
  <c r="D260" i="8"/>
  <c r="I260" i="8"/>
  <c r="E261" i="8"/>
  <c r="D261" i="8"/>
  <c r="I26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W3" authorId="0" shapeId="0" xr:uid="{25F29542-3D98-4B6E-A0ED-B5E2332CA2C9}">
      <text>
        <r>
          <rPr>
            <b/>
            <sz val="8"/>
            <color indexed="81"/>
            <rFont val="Tahoma"/>
          </rPr>
          <t>macht eine neue leere Spalte auf; 
ohne dass Werte aus der links davon stehenden Spalte übertragen werden.</t>
        </r>
      </text>
    </comment>
    <comment ref="N6" authorId="0" shapeId="0" xr:uid="{DE4AB3CE-ED3E-40B1-8521-22F443ABC39B}">
      <text>
        <r>
          <rPr>
            <b/>
            <sz val="8"/>
            <color indexed="81"/>
            <rFont val="Tahoma"/>
          </rPr>
          <t>Das Gefäß sollte aus einer Tabelle (noch zu erstellen) ausgewählt werden können. In dieser tabelle stehen dann schon Volumen, Eigengewicht etc, so dass sie hier nicht weiter eingegeben werden müssen.</t>
        </r>
      </text>
    </comment>
    <comment ref="N7" authorId="0" shapeId="0" xr:uid="{B5C1F99A-D5C2-43C7-91C4-BAC3C4F30320}">
      <text>
        <r>
          <rPr>
            <b/>
            <sz val="8"/>
            <color indexed="81"/>
            <rFont val="Tahoma"/>
          </rPr>
          <t>Das Netto-Nenn-Volumen des Gefäßes; das max Füllvolumen ist grösser</t>
        </r>
      </text>
    </comment>
    <comment ref="N8" authorId="0" shapeId="0" xr:uid="{DB616E4F-DE7F-4F7B-B3EF-461B06A400E1}">
      <text>
        <r>
          <rPr>
            <b/>
            <sz val="8"/>
            <color indexed="81"/>
            <rFont val="Tahoma"/>
          </rPr>
          <t>Ablesegenauigkeit des Volumens für dieses Gefäß</t>
        </r>
      </text>
    </comment>
    <comment ref="E10" authorId="0" shapeId="0" xr:uid="{A4174345-5308-433A-BDB0-30510242FD11}">
      <text>
        <r>
          <rPr>
            <b/>
            <sz val="8"/>
            <color indexed="81"/>
            <rFont val="Tahoma"/>
          </rPr>
          <t>Nominelles Füllvolumen des Gefäßes; max. Füllvolumen ist etwas grösser</t>
        </r>
      </text>
    </comment>
    <comment ref="F10" authorId="0" shapeId="0" xr:uid="{39B49314-8F68-49B9-BB87-27EDEC805ED5}">
      <text>
        <r>
          <rPr>
            <b/>
            <sz val="8"/>
            <color indexed="81"/>
            <rFont val="Tahoma"/>
          </rPr>
          <t>Ablesegenauigkeit des Volumens für dieses Gefäß</t>
        </r>
      </text>
    </comment>
    <comment ref="N10" authorId="0" shapeId="0" xr:uid="{87E24AA9-4325-4B97-B581-BCC9BE7085B1}">
      <text>
        <r>
          <rPr>
            <b/>
            <sz val="8"/>
            <color indexed="81"/>
            <rFont val="Tahoma"/>
          </rPr>
          <t>wenn ein neues Fenster aufmacht, dann wird eine neue LOGnr vergeben. Sie kann aber auch auf eine bereits vergebene LOGnr (z.B. einen Marker-Kit) gesetzt werden. Die dort eingetragenen Daten werden in diesem Fall übernommen.
Sollten zum Zeitpunkt der manuellen LOGnr-Eingabe (Marker) schon Daten in der Spalte stehen, dann werden die Werte addiert.
Die "alte" LOGnr wird überschrieben.</t>
        </r>
      </text>
    </comment>
    <comment ref="Q10" authorId="0" shapeId="0" xr:uid="{A2D12770-A286-4666-817B-4D68DDE472A6}">
      <text>
        <r>
          <rPr>
            <b/>
            <sz val="8"/>
            <color indexed="81"/>
            <rFont val="Tahoma"/>
          </rPr>
          <t>Über die Eingabe einer LOGnr an dieser Stelle kann ein bereits verfügbares Produkt angewählt werden. Die Daten werden entsprechend übernommen.</t>
        </r>
      </text>
    </comment>
    <comment ref="T10" authorId="0" shapeId="0" xr:uid="{27AE4311-E899-4841-A695-9F61B8E69DE4}">
      <text>
        <r>
          <rPr>
            <b/>
            <sz val="8"/>
            <color indexed="81"/>
            <rFont val="Tahoma"/>
          </rPr>
          <t>wenn ein neues Fenster aufmacht, dann wird eine neue LOGnr vergeben. Sie kann aber auch auf eine bereits vergebene LOGnr (z.B. einen Marker-Kit) gesetzt werden. Die dort eingetragenen Daten werden in diesem Fall übernommen.
Sollten zum Zeitpunkt der manuellen LOGnr-Eingabe (Marker) schon Daten in der Spalte stehen, dann werden die Werte addiert.
Die "alte" LOGnr wird überschrieben.</t>
        </r>
      </text>
    </comment>
    <comment ref="Q13" authorId="0" shapeId="0" xr:uid="{9F28000B-F84E-48E9-A80B-CD10B6BF8EC6}">
      <text>
        <r>
          <rPr>
            <b/>
            <sz val="8"/>
            <color indexed="81"/>
            <rFont val="Tahoma"/>
          </rPr>
          <t>die vorgesehene Verwendung; hier der Patient mit der Nr. 244</t>
        </r>
      </text>
    </comment>
    <comment ref="N14" authorId="0" shapeId="0" xr:uid="{B3C7CF24-B42B-4C05-825E-AE82D1D77C5E}">
      <text>
        <r>
          <rPr>
            <b/>
            <sz val="8"/>
            <color indexed="81"/>
            <rFont val="Tahoma"/>
          </rPr>
          <t>Die Uhrzeit der Kalibrierung (beabsichtigten Verwendung)</t>
        </r>
      </text>
    </comment>
    <comment ref="B15" authorId="0" shapeId="0" xr:uid="{6306478C-FC31-4D86-B0C4-4FC4A5F0AB15}">
      <text>
        <r>
          <rPr>
            <b/>
            <sz val="8"/>
            <color indexed="81"/>
            <rFont val="Tahoma"/>
          </rPr>
          <t>G0: Füllgewicht des Ausgangseluates bei Öffnen dieses Fensters.</t>
        </r>
      </text>
    </comment>
    <comment ref="N15" authorId="0" shapeId="0" xr:uid="{A8FA7634-AC1C-4730-8CE8-004D295E8049}">
      <text>
        <r>
          <rPr>
            <b/>
            <sz val="8"/>
            <color indexed="81"/>
            <rFont val="Tahoma"/>
          </rPr>
          <t>die zum vorstehenden Zeitpunkt vorgesehene zu verwendende Aktivität</t>
        </r>
      </text>
    </comment>
    <comment ref="B16" authorId="0" shapeId="0" xr:uid="{BFF29B03-BE4F-444F-BDD5-970DF78CAA2E}">
      <text>
        <r>
          <rPr>
            <b/>
            <sz val="8"/>
            <color indexed="81"/>
            <rFont val="Tahoma"/>
          </rPr>
          <t>V0: Volumen des Ausgangseluates bei Öffnen dieses Fensters</t>
        </r>
      </text>
    </comment>
    <comment ref="D16" authorId="0" shapeId="0" xr:uid="{0A618E4D-F56B-4C55-A82F-E7E78D40BB4B}">
      <text>
        <r>
          <rPr>
            <b/>
            <sz val="8"/>
            <color indexed="81"/>
            <rFont val="Tahoma"/>
          </rPr>
          <t>Die Haltbarkeit (Verfallsdatum); für Tc-99m beträgt sie 10 h und wird beim Eluieren gesetzt. Ist die Haltbarkeit abgelaufen, erfolgt eine entspr. Meldung und es wird vorgeschlagen, das Produkt zu entsorgen.
Ist der Termin einer Portion auf der rechten Seite später als Verfallsdatum, dann erfolgt Meldung "ausserhalb d. Haltbarkeit".
Die Haltbarkeit wird auf alle rechts entstehenden Produkte (Teilmengen) vererbt.</t>
        </r>
      </text>
    </comment>
    <comment ref="N16" authorId="0" shapeId="0" xr:uid="{E841E513-3266-455C-B003-3AB40EAA3B7F}">
      <text>
        <r>
          <rPr>
            <b/>
            <sz val="8"/>
            <color indexed="81"/>
            <rFont val="Tahoma"/>
          </rPr>
          <t>das für vorstehenden Zeitpunkt und Aktivität abzufüllendes Volumen. Die Berechnung erfolgt über HWZ und AktivitätsKONZENTRATION (des Ausgangseluates)</t>
        </r>
      </text>
    </comment>
    <comment ref="B17" authorId="0" shapeId="0" xr:uid="{A3AF2443-D96C-4811-A0B1-6DAF88DD9187}">
      <text>
        <r>
          <rPr>
            <b/>
            <sz val="8"/>
            <color indexed="81"/>
            <rFont val="Tahoma"/>
          </rPr>
          <t>A0: Aktivität des Ausgangseluates bei Öffnen dieses Fensters.</t>
        </r>
      </text>
    </comment>
    <comment ref="H17" authorId="0" shapeId="0" xr:uid="{3055AD99-B6F2-4E6C-B33E-7E859D231C2D}">
      <text>
        <r>
          <rPr>
            <b/>
            <sz val="8"/>
            <color indexed="81"/>
            <rFont val="Tahoma"/>
          </rPr>
          <t>Die Genauigkeit mit der diese Messung durchgeführt wurde. Wenn von einem rechts auftauchenden Gefäß eine Messung gemacht wird, dann wird abgeprüft welche Genauigkeit grösser ist.
Ist die neue Messung besser, dann wird die auf das Ausgangseluat übertragen.</t>
        </r>
      </text>
    </comment>
    <comment ref="N17" authorId="0" shapeId="0" xr:uid="{722C5C9C-E434-4ED8-9762-949E83C08637}">
      <text>
        <r>
          <rPr>
            <b/>
            <sz val="8"/>
            <color indexed="81"/>
            <rFont val="Tahoma"/>
          </rPr>
          <t>Die Genauigkeit ist abhängig von der Ablesegenauigkeit des Gefäßes. Ist diese wie hier 0,25 ml, Dann wird die 0,25 im Verhältnis zur Füllmenge (hier 2 ml) gesehen. Geteilt durch 2 bedeutet dann den Fehler +/-</t>
        </r>
      </text>
    </comment>
    <comment ref="Q17" authorId="0" shapeId="0" xr:uid="{6478E7A4-5E83-406C-B5E9-D36850139F06}">
      <text>
        <r>
          <rPr>
            <b/>
            <sz val="8"/>
            <color indexed="81"/>
            <rFont val="Tahoma"/>
          </rPr>
          <t>Die Genauigkeit ist abhängig von der Ablesegenauigkeit des Gefäßes. Ist diese wie hier 0,25 ml, Dann wird die 0,25 im Verhältnis zur Füllmenge (hier 2 ml) gesehen. Geteilt durch 2 bedeutet dann den Fehler +/-</t>
        </r>
      </text>
    </comment>
    <comment ref="T17" authorId="0" shapeId="0" xr:uid="{B909E1D4-4AF8-4FC3-B0B5-DC61FC399480}">
      <text>
        <r>
          <rPr>
            <b/>
            <sz val="8"/>
            <color indexed="81"/>
            <rFont val="Tahoma"/>
          </rPr>
          <t>Die Genauigkeit ist abhängig von der Ablesegenauigkeit des Gefäßes. Ist diese wie hier 0,25 ml, Dann wird die 0,25 im Verhältnis zur Füllmenge (hier 2 ml) gesehen. Geteilt durch 2 bedeutet dann den Fehler +/-</t>
        </r>
      </text>
    </comment>
    <comment ref="B18" authorId="0" shapeId="0" xr:uid="{0FF9F67F-B897-4855-8397-3293EA931787}">
      <text>
        <r>
          <rPr>
            <b/>
            <sz val="8"/>
            <color indexed="81"/>
            <rFont val="Tahoma"/>
          </rPr>
          <t>Akonz = A0/V0 
Aktiv.Konzentration bei Öffnen dieses Fensters.</t>
        </r>
      </text>
    </comment>
    <comment ref="E18" authorId="0" shapeId="0" xr:uid="{8E7EAF38-9480-47E4-9D72-C6E0FC79A264}">
      <text>
        <r>
          <rPr>
            <b/>
            <sz val="8"/>
            <color indexed="81"/>
            <rFont val="Tahoma"/>
          </rPr>
          <t>Die Aktivität wird um die Aktivität vermindert, die in der Summe der Aktivitäten in den rechts stehenden Spalten stehen.</t>
        </r>
      </text>
    </comment>
    <comment ref="B19" authorId="0" shapeId="0" xr:uid="{3530ECE7-C64D-439B-A0FD-DF97AE990DB7}">
      <text>
        <r>
          <rPr>
            <b/>
            <sz val="8"/>
            <color indexed="81"/>
            <rFont val="Tahoma"/>
          </rPr>
          <t>h10 für Tc-99m in
mSv; GBq; m; h</t>
        </r>
      </text>
    </comment>
    <comment ref="E19" authorId="0" shapeId="0" xr:uid="{0FEE8F9A-466B-414D-8558-769AB45FBFB7}">
      <text>
        <r>
          <rPr>
            <b/>
            <sz val="8"/>
            <color indexed="81"/>
            <rFont val="Tahoma"/>
          </rPr>
          <t>Feld vorgesehen für die spätere Berechnung des Gehaltes an stabilem Tc-99</t>
        </r>
      </text>
    </comment>
    <comment ref="U19" authorId="0" shapeId="0" xr:uid="{95ADBF4D-B17D-48B0-A709-B58A07393C0F}">
      <text>
        <r>
          <rPr>
            <b/>
            <sz val="8"/>
            <color indexed="81"/>
            <rFont val="Tahoma"/>
          </rPr>
          <t>bewirkt, dass der Inhalt der linken Spalte in die rechte Spalte "additiv" übertragen wird (ohne abgetrennten oberen teil).
 Es wird ein Flag darüber gesetzt.
Ist die Spalte auf der rechten Seite noch nicht vorhanden, dann wird dadurch eine neue Spalte aufgemacht.</t>
        </r>
      </text>
    </comment>
    <comment ref="O20" authorId="0" shapeId="0" xr:uid="{6D5A804F-9FF8-453C-8820-1F67111685F6}">
      <text>
        <r>
          <rPr>
            <b/>
            <sz val="8"/>
            <color indexed="81"/>
            <rFont val="Tahoma"/>
          </rPr>
          <t>bewirkt, dass der Inhalt der linken Spalte in die rechte Spalte "additiv" übertragen wird (ohne abgetrennten oberen teil).
 Es wird ein Flag darüber gesetzt.
Ist die Spalte auf der rechten Seite noch nicht vorhanden, dann wird dadurch eine neue Spalte aufgemacht.</t>
        </r>
      </text>
    </comment>
    <comment ref="R20" authorId="0" shapeId="0" xr:uid="{C9035D52-29E9-450D-91D7-C40DF4E427C5}">
      <text>
        <r>
          <rPr>
            <b/>
            <sz val="8"/>
            <color indexed="81"/>
            <rFont val="Tahoma"/>
          </rPr>
          <t>bewirkt, dass der Inhalt der linken Spalte in die rechte Spalte "additiv" übertragen wird (ohne abgetrennten oberen teil).
 Es wird ein Flag darüber gesetzt.
Ist die Spalte auf der rechten Seite noch nicht vorhanden, dann wird dadurch eine neue Spalte aufgemacht.</t>
        </r>
      </text>
    </comment>
    <comment ref="E21" authorId="0" shapeId="0" xr:uid="{F8DAC094-2CE9-45FA-9D44-3221CC032CAE}">
      <text>
        <r>
          <rPr>
            <b/>
            <sz val="8"/>
            <color indexed="81"/>
            <rFont val="Tahoma"/>
          </rPr>
          <t>verbleibendes Rest-Füllvolumen = Ausgangsvolumen gemindert um die Summe der Volumina aus den rechts stehenden Spalten</t>
        </r>
      </text>
    </comment>
    <comment ref="N21" authorId="0" shapeId="0" xr:uid="{D5D7A9BB-DC5C-43C3-8C64-C1A214FBBA7B}">
      <text>
        <r>
          <rPr>
            <b/>
            <sz val="8"/>
            <color indexed="81"/>
            <rFont val="Tahoma"/>
          </rPr>
          <t>die gemessene Aktivität.
Über diese Aktivität wird das Volumen (und Gewicht) der darunter stehenden Felder berechnet</t>
        </r>
      </text>
    </comment>
    <comment ref="N22" authorId="0" shapeId="0" xr:uid="{1AF5F606-7D2D-4DA7-88F8-1D7C48AEC135}">
      <text>
        <r>
          <rPr>
            <b/>
            <sz val="8"/>
            <color indexed="81"/>
            <rFont val="Tahoma"/>
          </rPr>
          <t>Volumen in dem Gefäß:
Aktivität aus vorstehendem Feld / Akt-Konzentration</t>
        </r>
      </text>
    </comment>
    <comment ref="N23" authorId="0" shapeId="0" xr:uid="{DA93CF31-35D8-47B3-AC90-5F0910ABC8DD}">
      <text>
        <r>
          <rPr>
            <b/>
            <sz val="8"/>
            <color indexed="81"/>
            <rFont val="Tahoma"/>
          </rPr>
          <t>Abstand bei dem die Dosisleistung 3 mSv/h beträgt</t>
        </r>
      </text>
    </comment>
    <comment ref="E24" authorId="0" shapeId="0" xr:uid="{C46FE9CB-519D-4A16-846D-F83A66E95D37}">
      <text>
        <r>
          <rPr>
            <b/>
            <sz val="8"/>
            <color indexed="81"/>
            <rFont val="Tahoma"/>
          </rPr>
          <t>der Abstand bei dem eine Dosisleistung von 3 mSv/h herrscht. Der Wert wird ständig an den sich ändernden Wert aus dem Feld E11 angepasst, so wie dieser sich ändert</t>
        </r>
      </text>
    </comment>
    <comment ref="N24" authorId="0" shapeId="0" xr:uid="{04DAA44D-35F6-4B0B-92D4-DCB575F95AD7}">
      <text>
        <r>
          <rPr>
            <b/>
            <sz val="8"/>
            <color indexed="81"/>
            <rFont val="Tahoma"/>
          </rPr>
          <t>berechnetes Geweicht aus dem einfachen Verhältnis zum Volumen</t>
        </r>
      </text>
    </comment>
    <comment ref="C26" authorId="0" shapeId="0" xr:uid="{01F62703-DD5A-474E-ADFB-C466B293834C}">
      <text>
        <r>
          <rPr>
            <b/>
            <sz val="8"/>
            <color indexed="81"/>
            <rFont val="Tahoma"/>
          </rPr>
          <t>Es macht ein Fenster auf bei dem der Messwert der Aktivität abgefragt wird. Es erfolgt eine Prüfung, ob diese neuerliche Messung genauer ist als eine vorhergegangene.</t>
        </r>
      </text>
    </comment>
    <comment ref="F26" authorId="0" shapeId="0" xr:uid="{68303C40-AF94-410F-B565-07AAC3056B13}">
      <text>
        <r>
          <rPr>
            <b/>
            <sz val="8"/>
            <color indexed="81"/>
            <rFont val="Tahoma"/>
          </rPr>
          <t>Das Resteluat wird in einen Abfallbehälter entsorgt. Es errscheint ein Fenster in dem dieses Behältnis abgefragt wird. Die Entsorgung bezieht sich nur auf das Ausgangseluat, nicht auf die rechts stehenden Teilmengen</t>
        </r>
      </text>
    </comment>
    <comment ref="C27" authorId="0" shapeId="0" xr:uid="{B4E87758-4BDB-4DF6-8A82-FE11881C090E}">
      <text>
        <r>
          <rPr>
            <b/>
            <sz val="8"/>
            <color indexed="81"/>
            <rFont val="Tahoma"/>
          </rPr>
          <t>Die Genauigkeit mit der eine Messung des Eluates zum jetzigen zeitpunkt angestllt werden kann. AbleseGen./Füllvolumen / 2</t>
        </r>
      </text>
    </comment>
    <comment ref="C28" authorId="0" shapeId="0" xr:uid="{6272EA30-7F85-4581-B428-717DC98263EF}">
      <text>
        <r>
          <rPr>
            <b/>
            <sz val="8"/>
            <color indexed="81"/>
            <rFont val="Tahoma"/>
          </rPr>
          <t>Es wird ein Etikett gedruckt, das auf das Gefäß zu kleben ist.</t>
        </r>
      </text>
    </comment>
    <comment ref="L29" authorId="0" shapeId="0" xr:uid="{429A282B-259E-48E0-891C-A265B00D29B4}">
      <text>
        <r>
          <rPr>
            <b/>
            <sz val="8"/>
            <color indexed="81"/>
            <rFont val="Tahoma"/>
          </rPr>
          <t>der Inhalt der rechten Spalte wird "additiv" in die linke Übertragen (ohne oberen, abgetrennten Teil)</t>
        </r>
      </text>
    </comment>
    <comment ref="O29" authorId="0" shapeId="0" xr:uid="{FCAC0A4B-CFAB-4116-96C3-AFF30AE25521}">
      <text>
        <r>
          <rPr>
            <b/>
            <sz val="8"/>
            <color indexed="81"/>
            <rFont val="Tahoma"/>
          </rPr>
          <t>der Inhalt der rechten Spalte wird "additiv" in die linke Übertragen (ohne oberen, abgetrennten Teil)</t>
        </r>
      </text>
    </comment>
    <comment ref="R29" authorId="0" shapeId="0" xr:uid="{8B9C633F-C7AF-47C0-8D2D-42A8A371865B}">
      <text>
        <r>
          <rPr>
            <b/>
            <sz val="8"/>
            <color indexed="81"/>
            <rFont val="Tahoma"/>
          </rPr>
          <t>der Inhalt der rechten Spalte wird "additiv" in die linke Übertragen (ohne oberen, abgetrennten Teil)</t>
        </r>
      </text>
    </comment>
    <comment ref="N31" authorId="0" shapeId="0" xr:uid="{DD1B8574-B494-4F41-828B-FC31BFD08B6B}">
      <text>
        <r>
          <rPr>
            <b/>
            <sz val="8"/>
            <color indexed="81"/>
            <rFont val="Tahoma"/>
          </rPr>
          <t>Es macht ein Fenster auf bei dem der Messwert der Aktivität abgefragt wird. Es erfolgt eine Prüfung, ob diese neuerliche Messung genauer ist als die für das Ausgangseluat. Ist sie genauer, wird sie auf das Ausgangseluat übertragen</t>
        </r>
      </text>
    </comment>
    <comment ref="Q31" authorId="0" shapeId="0" xr:uid="{DDF19B40-019F-4CA4-A2F5-FDEECEB5975D}">
      <text>
        <r>
          <rPr>
            <b/>
            <sz val="8"/>
            <color indexed="81"/>
            <rFont val="Tahoma"/>
          </rPr>
          <t>Es macht ein Fenster auf bei dem der Messwert der Aktivität abgefragt wird. Es erfolgt eine Prüfung, ob diese neuerliche Messung genauer ist als die für das Ausgangseluat. Ist sie genauer, wird sie auf das Ausgangseluat übertragen</t>
        </r>
      </text>
    </comment>
    <comment ref="T31" authorId="0" shapeId="0" xr:uid="{DD0E613B-3764-405F-ABFE-B52792D689CC}">
      <text>
        <r>
          <rPr>
            <b/>
            <sz val="8"/>
            <color indexed="81"/>
            <rFont val="Tahoma"/>
          </rPr>
          <t>Es macht ein Fenster auf bei dem der Messwert der Aktivität abgefragt wird. Es erfolgt eine Prüfung, ob diese neuerliche Messung genauer ist als die für das Ausgangseluat. Ist sie genauer, wird sie auf das Ausgangseluat übertragen</t>
        </r>
      </text>
    </comment>
    <comment ref="N33" authorId="0" shapeId="0" xr:uid="{C3D4C38F-AC14-4F82-9D5A-7518ABD5BF85}">
      <text>
        <r>
          <rPr>
            <b/>
            <sz val="8"/>
            <color indexed="81"/>
            <rFont val="Tahoma"/>
          </rPr>
          <t xml:space="preserve">Speichert diese LOGnr (Spalte) mit den darin enthaltenen Angaben und lässt es in der Anzeige verschwinden oder durch ein Icon (Spritze) ersetzen.
Der Knopf "abbrechen" hat keinen Einfluss mehr auf diesen Part. Wohl aber, wenn die Akt-Konzentration geändert wird. Die Daten sind im Hintergrund noch vorhanden; das Volumen wird entprechend korrigiert.
</t>
        </r>
      </text>
    </comment>
    <comment ref="Q33" authorId="0" shapeId="0" xr:uid="{B2126E2B-3BD6-457D-BEAD-124CD4244C62}">
      <text>
        <r>
          <rPr>
            <b/>
            <sz val="8"/>
            <color indexed="81"/>
            <rFont val="Tahoma"/>
          </rPr>
          <t xml:space="preserve">Speichert diese LOGnr (Spalte) mit den darin enthaltenen Angaben und lässt es in der Anzeige verschwinden oder durch ein Icon (Spritze) ersetzen.
Der Knopf "abbrechen" hat keinen Einfluss mehr auf diesen Part. Wohl aber, wenn die Akt-Konzentration geändert wird. Die Daten sind im Hintergrund noch vorhanden; das Volumen wird entprechend korrigiert.
</t>
        </r>
      </text>
    </comment>
    <comment ref="T33" authorId="0" shapeId="0" xr:uid="{FCA8E3CE-C13D-4C98-8409-201D14C4EB53}">
      <text>
        <r>
          <rPr>
            <b/>
            <sz val="8"/>
            <color indexed="81"/>
            <rFont val="Tahoma"/>
          </rPr>
          <t xml:space="preserve">Speichert diese LOGnr (Spalte) mit den darin enthaltenen Angaben und lässt es in der Anzeige verschwinden oder durch ein Icon (Spritze) ersetzen.
Der Knopf "abbrechen" hat keinen Einfluss mehr auf diesen Part. Wohl aber, wenn die Akt-Konzentration geändert wird. Die Daten sind im Hintergrund noch vorhanden; das Volumen wird entprechend korrigiert.
</t>
        </r>
      </text>
    </comment>
    <comment ref="D34" authorId="0" shapeId="0" xr:uid="{AEC63750-6D45-4959-95B8-28BD65796ACA}">
      <text>
        <r>
          <rPr>
            <b/>
            <sz val="8"/>
            <color indexed="81"/>
            <rFont val="Tahoma"/>
          </rPr>
          <t>Schliesst komplettes Portionieren-Fenster.
Speichert alle hier gemachten Angaben; auch die rechts stehenden.</t>
        </r>
      </text>
    </comment>
    <comment ref="N35" authorId="0" shapeId="0" xr:uid="{5279A2C1-8EE2-41D8-9E90-0F0466F708A0}">
      <text>
        <r>
          <rPr>
            <b/>
            <sz val="8"/>
            <color indexed="81"/>
            <rFont val="Tahoma"/>
          </rPr>
          <t>Das Resteluat wird in einen Abfallbehälter entsorgt. Es erscheint ein Fenster in dem dieses Behältnis abgefragt wird. Die Entsorgung bezieht sich nur auf das Ausgangseluat, nicht auf die rechts stehenden Teilmengen</t>
        </r>
      </text>
    </comment>
    <comment ref="Q35" authorId="0" shapeId="0" xr:uid="{6CDC5E35-F6C5-4071-92A4-19E83E3A5149}">
      <text>
        <r>
          <rPr>
            <b/>
            <sz val="8"/>
            <color indexed="81"/>
            <rFont val="Tahoma"/>
          </rPr>
          <t>Das Resteluat wird in einen Abfallbehälter entsorgt. Es erscheint ein Fenster in dem dieses Behältnis abgefragt wird. Die Entsorgung bezieht sich nur auf das Ausgangseluat, nicht auf die rechts stehenden Teilmengen</t>
        </r>
      </text>
    </comment>
    <comment ref="T35" authorId="0" shapeId="0" xr:uid="{D552D9AA-C87E-4E83-88E1-AEEB1CBD5AD0}">
      <text>
        <r>
          <rPr>
            <b/>
            <sz val="8"/>
            <color indexed="81"/>
            <rFont val="Tahoma"/>
          </rPr>
          <t>Das Resteluat wird in einen Abfallbehälter entsorgt. Es erscheint ein Fenster in dem dieses Behältnis abgefragt wird. Die Entsorgung bezieht sich nur auf das Ausgangseluat, nicht auf die rechts stehenden Teilmengen</t>
        </r>
      </text>
    </comment>
    <comment ref="N38" authorId="0" shapeId="0" xr:uid="{DA0D8B4D-CAA7-45CA-97D1-16A79F8DA261}">
      <text>
        <r>
          <rPr>
            <b/>
            <sz val="8"/>
            <color indexed="81"/>
            <rFont val="Tahoma"/>
          </rPr>
          <t>Speichert und schliesst alle auf dieser Seite (rechts) stehenden Daten; die linke Seite des Portionieren-Fensters bleibt für weitere Portionieren-Tätigkeiten bestehen.</t>
        </r>
      </text>
    </comment>
    <comment ref="Q38" authorId="0" shapeId="0" xr:uid="{72B64AC6-97D0-4702-9631-CF3DD6CFADF6}">
      <text>
        <r>
          <rPr>
            <b/>
            <sz val="8"/>
            <color indexed="81"/>
            <rFont val="Tahoma"/>
          </rPr>
          <t>verwirft alle auf dieser Seite (rechts) stehenden Angaben und macht die Spalten bis auf eine zu.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9" authorId="0" shapeId="0" xr:uid="{6E5CEDE7-C0BD-40DC-83EF-03FBCAC8505F}">
      <text>
        <r>
          <rPr>
            <b/>
            <sz val="8"/>
            <color indexed="81"/>
            <rFont val="Tahoma"/>
          </rPr>
          <t>h10 für Tc-99m in
mSv; GBq; m; h</t>
        </r>
      </text>
    </comment>
    <comment ref="Q9" authorId="0" shapeId="0" xr:uid="{3C54014B-9AF2-4F20-A690-E8A0601DEAEE}">
      <text>
        <r>
          <rPr>
            <b/>
            <sz val="8"/>
            <color indexed="81"/>
            <rFont val="Tahoma"/>
          </rPr>
          <t>h10 für Tc-99m in
mSv; GBq; m; h</t>
        </r>
      </text>
    </comment>
    <comment ref="E11" authorId="0" shapeId="0" xr:uid="{EA7D76E7-D5F8-4013-BCCD-CF0A1E7F5A8F}">
      <text>
        <r>
          <rPr>
            <b/>
            <sz val="8"/>
            <color indexed="81"/>
            <rFont val="Tahoma"/>
          </rPr>
          <t>Zeitpunkt der Messung</t>
        </r>
      </text>
    </comment>
    <comment ref="F11" authorId="0" shapeId="0" xr:uid="{36BC26D5-39B2-4FA5-BC04-E9805A73ABF3}">
      <text>
        <r>
          <rPr>
            <b/>
            <sz val="8"/>
            <color indexed="81"/>
            <rFont val="Tahoma"/>
          </rPr>
          <t>Datum der Messung</t>
        </r>
      </text>
    </comment>
    <comment ref="P11" authorId="0" shapeId="0" xr:uid="{9100B509-30F6-49CE-9EAD-67412FDBD2DA}">
      <text>
        <r>
          <rPr>
            <b/>
            <sz val="8"/>
            <color indexed="81"/>
            <rFont val="Tahoma"/>
          </rPr>
          <t>Zeitpunkt der Messung</t>
        </r>
      </text>
    </comment>
    <comment ref="Q11" authorId="0" shapeId="0" xr:uid="{CD62A59E-E10D-4A41-B09E-7F4E59681B6C}">
      <text>
        <r>
          <rPr>
            <b/>
            <sz val="8"/>
            <color indexed="81"/>
            <rFont val="Tahoma"/>
          </rPr>
          <t>Datum der Messung</t>
        </r>
      </text>
    </comment>
    <comment ref="E12" authorId="0" shapeId="0" xr:uid="{C9B8B4E1-0D52-4082-8321-9BEAD3EEE73E}">
      <text>
        <r>
          <rPr>
            <b/>
            <sz val="8"/>
            <color indexed="81"/>
            <rFont val="Tahoma"/>
          </rPr>
          <t xml:space="preserve">Die Haltbarkeit (Verfallsdatum); für Tc-99m beträgt sie 10 h und wird beim Eluieren gesetzt. Ist die Haltbarkeit abgelaufen, erfolgt eine entspr. Meldung und es wird vorgeschlagen, das Produkt zu entsorgen.
</t>
        </r>
      </text>
    </comment>
    <comment ref="P12" authorId="0" shapeId="0" xr:uid="{76D6A6DE-A8A6-4D2D-99F5-101B560BBACE}">
      <text>
        <r>
          <rPr>
            <b/>
            <sz val="8"/>
            <color indexed="81"/>
            <rFont val="Tahoma"/>
          </rPr>
          <t xml:space="preserve">Die Haltbarkeit (Verfallsdatum); für Tc-99m beträgt sie 10 h und wird beim Eluieren gesetzt. Ist die Haltbarkeit abgelaufen, erfolgt eine entspr. Meldung und es wird vorgeschlagen, das Produkt zu entsorgen.
</t>
        </r>
      </text>
    </comment>
    <comment ref="E13" authorId="0" shapeId="0" xr:uid="{C7533A23-A1C5-428E-9835-1A034ACD82BD}">
      <text>
        <r>
          <rPr>
            <b/>
            <sz val="8"/>
            <color indexed="81"/>
            <rFont val="Tahoma"/>
          </rPr>
          <t>Ort der Durchführung; Die daten des Messgerätes (Aktivimeters) können aus der Positionsliste (Geräte-Liste) übernommen werden</t>
        </r>
      </text>
    </comment>
    <comment ref="P13" authorId="0" shapeId="0" xr:uid="{9644D9DE-0591-4612-B909-BC2A13F90B70}">
      <text>
        <r>
          <rPr>
            <b/>
            <sz val="8"/>
            <color indexed="81"/>
            <rFont val="Tahoma"/>
          </rPr>
          <t>Ort der Durchführung; Die daten des Messgerätes (Aktivimeters) können aus der Positionsliste (Geräte-Liste) übernommen werden</t>
        </r>
      </text>
    </comment>
    <comment ref="E14" authorId="0" shapeId="0" xr:uid="{6B645036-4C40-486C-924C-DA8C3EACD59A}">
      <text>
        <r>
          <rPr>
            <b/>
            <sz val="8"/>
            <color indexed="81"/>
            <rFont val="Tahoma"/>
          </rPr>
          <t>verwendete Messgerät</t>
        </r>
      </text>
    </comment>
    <comment ref="P14" authorId="0" shapeId="0" xr:uid="{77E54FAF-4EB9-4586-B33B-7C375D2F7B15}">
      <text>
        <r>
          <rPr>
            <b/>
            <sz val="8"/>
            <color indexed="81"/>
            <rFont val="Tahoma"/>
          </rPr>
          <t>verwendete Messgerät</t>
        </r>
      </text>
    </comment>
    <comment ref="E17" authorId="0" shapeId="0" xr:uid="{1567F1CC-C880-4B46-8340-38195D66A621}">
      <text>
        <r>
          <rPr>
            <b/>
            <sz val="8"/>
            <color indexed="81"/>
            <rFont val="Tahoma"/>
          </rPr>
          <t>Das Gefäß sollte aus einer Tabelle (noch zu erstellen) ausgewählt werden können. In dieser Tabelle stehen dann schon Volumen, Eigengewicht etc, so dass sie hier nicht weiter eingegeben werden müssen.</t>
        </r>
      </text>
    </comment>
    <comment ref="P17" authorId="0" shapeId="0" xr:uid="{3CD53506-BA25-4A82-83CE-574B04B8D668}">
      <text>
        <r>
          <rPr>
            <b/>
            <sz val="8"/>
            <color indexed="81"/>
            <rFont val="Tahoma"/>
          </rPr>
          <t>Das Gefäß sollte aus einer Tabelle (noch zu erstellen) ausgewählt werden können. In dieser Tabelle stehen dann schon Volumen, Eigengewicht etc, so dass sie hier nicht weiter eingegeben werden müssen.</t>
        </r>
      </text>
    </comment>
    <comment ref="E18" authorId="0" shapeId="0" xr:uid="{71160A5F-9876-4D30-A5D2-8CFCFFCDEF7E}">
      <text>
        <r>
          <rPr>
            <b/>
            <sz val="8"/>
            <color indexed="81"/>
            <rFont val="Tahoma"/>
          </rPr>
          <t>Das Netto-Nenn-Volumen des Gefäßes; das max Füllvolumen ist grösser</t>
        </r>
      </text>
    </comment>
    <comment ref="P18" authorId="0" shapeId="0" xr:uid="{A9A0239F-6F51-4E88-988B-72ED1EDA862A}">
      <text>
        <r>
          <rPr>
            <b/>
            <sz val="8"/>
            <color indexed="81"/>
            <rFont val="Tahoma"/>
          </rPr>
          <t>Das Netto-Nenn-Volumen des Gefäßes; das max Füllvolumen ist grösser</t>
        </r>
      </text>
    </comment>
    <comment ref="E19" authorId="0" shapeId="0" xr:uid="{6602A82B-D02C-4049-91AC-123DB8D3A595}">
      <text>
        <r>
          <rPr>
            <b/>
            <sz val="8"/>
            <color indexed="81"/>
            <rFont val="Tahoma"/>
          </rPr>
          <t>Ablesegenauigkeit des Volumens für dieses Gefäß</t>
        </r>
      </text>
    </comment>
    <comment ref="P19" authorId="0" shapeId="0" xr:uid="{4D9E9EFB-855F-45B4-A28B-0A6AD461037B}">
      <text>
        <r>
          <rPr>
            <b/>
            <sz val="8"/>
            <color indexed="81"/>
            <rFont val="Tahoma"/>
          </rPr>
          <t>Ablesegenauigkeit des Volumens für dieses Gefäß</t>
        </r>
      </text>
    </comment>
    <comment ref="E21" authorId="0" shapeId="0" xr:uid="{B600E2B3-CC5C-42EC-8BE8-AB129B0EC930}">
      <text>
        <r>
          <rPr>
            <b/>
            <sz val="8"/>
            <color indexed="81"/>
            <rFont val="Tahoma"/>
          </rPr>
          <t>eingestellte Vorwahltaste (Energie) am Aktivimeter.
Die Abfrage der Vorwahltaste (Energie) steht absichtlich hier und nicht direkt unter dem Gerät um sicher zu stellen, dass sie auch Beachtung findet!</t>
        </r>
      </text>
    </comment>
    <comment ref="P21" authorId="0" shapeId="0" xr:uid="{7F001CCF-B275-4355-8510-C0090B0A83BC}">
      <text>
        <r>
          <rPr>
            <b/>
            <sz val="8"/>
            <color indexed="81"/>
            <rFont val="Tahoma"/>
          </rPr>
          <t>eingestellte Vorwahltaste (Energie) am Aktivimeter.
Die Abfrage der Vorwahltaste (Energie) steht absichtlich hier und nicht direkt unter dem Gerät um sicher zu stellen, dass sie auch Beachtung findet!</t>
        </r>
      </text>
    </comment>
    <comment ref="E23" authorId="0" shapeId="0" xr:uid="{5BAE18A0-B756-4E50-803E-410CF1699DB3}">
      <text>
        <r>
          <rPr>
            <b/>
            <sz val="8"/>
            <color indexed="81"/>
            <rFont val="Tahoma"/>
          </rPr>
          <t>das möglichst exakte Mess-Volumen</t>
        </r>
      </text>
    </comment>
    <comment ref="P23" authorId="0" shapeId="0" xr:uid="{CEA29A79-BB14-4C83-B435-E00F1219761F}">
      <text>
        <r>
          <rPr>
            <b/>
            <sz val="8"/>
            <color indexed="81"/>
            <rFont val="Tahoma"/>
          </rPr>
          <t>das möglichst exakte Mess-Volumen</t>
        </r>
      </text>
    </comment>
    <comment ref="E24" authorId="0" shapeId="0" xr:uid="{48D33EFB-FB6A-4B43-B2E1-D0E814BE4F4D}">
      <text>
        <r>
          <rPr>
            <b/>
            <sz val="8"/>
            <color indexed="81"/>
            <rFont val="Tahoma"/>
          </rPr>
          <t>Messungenauigkeit:
Ergibt sich aus der Ablesegenauigkeit des Gefäßes (ml) und des Messvolumens (ml)</t>
        </r>
      </text>
    </comment>
    <comment ref="P24" authorId="0" shapeId="0" xr:uid="{69BAF063-4C97-4673-83DF-FA56EE847CF2}">
      <text>
        <r>
          <rPr>
            <b/>
            <sz val="8"/>
            <color indexed="81"/>
            <rFont val="Tahoma"/>
          </rPr>
          <t>Messungenauigkeit:
Ergibt sich aus der Ablesegenauigkeit des Gefäßes (ml) und des Messvolumens (ml)</t>
        </r>
      </text>
    </comment>
    <comment ref="E28" authorId="0" shapeId="0" xr:uid="{FD478C72-63E6-4D91-9448-00B1D76D90BF}">
      <text>
        <r>
          <rPr>
            <b/>
            <sz val="8"/>
            <color indexed="81"/>
            <rFont val="Tahoma"/>
          </rPr>
          <t xml:space="preserve">abgelesener Messwert der Aktivität.
</t>
        </r>
      </text>
    </comment>
    <comment ref="P28" authorId="0" shapeId="0" xr:uid="{81C4F8E8-4DCE-4EB3-8F7D-9553E79B576C}">
      <text>
        <r>
          <rPr>
            <b/>
            <sz val="8"/>
            <color indexed="81"/>
            <rFont val="Tahoma"/>
          </rPr>
          <t xml:space="preserve">abgelesener Messwert der Aktivität.
</t>
        </r>
      </text>
    </comment>
    <comment ref="Q28" authorId="0" shapeId="0" xr:uid="{0441288B-9520-4338-A6D1-F3192259BD14}">
      <text>
        <r>
          <rPr>
            <b/>
            <sz val="8"/>
            <color indexed="81"/>
            <rFont val="Tahoma"/>
          </rPr>
          <t xml:space="preserve">abgelesener Messwert der Aktivität.
</t>
        </r>
      </text>
    </comment>
    <comment ref="E29" authorId="0" shapeId="0" xr:uid="{D75B8F8C-5377-44FF-B170-AD6A3A821D2D}">
      <text>
        <r>
          <rPr>
            <b/>
            <sz val="8"/>
            <color indexed="81"/>
            <rFont val="Tahoma"/>
          </rPr>
          <t>der Abstand bei dem eine Dosisleistung von 3 mSv/h herrscht.</t>
        </r>
      </text>
    </comment>
    <comment ref="P29" authorId="0" shapeId="0" xr:uid="{1B8C2837-A8DF-49D8-9DCA-098E8028C691}">
      <text>
        <r>
          <rPr>
            <b/>
            <sz val="8"/>
            <color indexed="81"/>
            <rFont val="Tahoma"/>
          </rPr>
          <t>der Abstand bei dem eine Dosisleistung von 3 mSv/h herrscht.</t>
        </r>
      </text>
    </comment>
    <comment ref="E32" authorId="0" shapeId="0" xr:uid="{D855588B-C448-414C-BF8F-A0F5F4A54C56}">
      <text>
        <r>
          <rPr>
            <b/>
            <sz val="8"/>
            <color indexed="81"/>
            <rFont val="Tahoma"/>
          </rPr>
          <t>Die Werte werden abgespeichert; es erfolgt ein Eintrag im LOG-Buch</t>
        </r>
      </text>
    </comment>
    <comment ref="P32" authorId="0" shapeId="0" xr:uid="{8F096739-4772-498E-AF5A-A8E132022309}">
      <text>
        <r>
          <rPr>
            <b/>
            <sz val="8"/>
            <color indexed="81"/>
            <rFont val="Tahoma"/>
          </rPr>
          <t>Die Werte werden abgespeichert; es erfolgt ein Eintrag im LOG-Buch</t>
        </r>
      </text>
    </comment>
    <comment ref="E34" authorId="0" shapeId="0" xr:uid="{8303481B-79F7-4759-B3E5-1A83079B1083}">
      <text>
        <r>
          <rPr>
            <b/>
            <sz val="8"/>
            <color indexed="81"/>
            <rFont val="Tahoma"/>
          </rPr>
          <t>Es wird ein Etikett gedruckt, das auf das Gefäß zu kleben ist.</t>
        </r>
      </text>
    </comment>
    <comment ref="P34" authorId="0" shapeId="0" xr:uid="{835B7391-4332-4064-9C46-78A2E5B9627B}">
      <text>
        <r>
          <rPr>
            <b/>
            <sz val="8"/>
            <color indexed="81"/>
            <rFont val="Tahoma"/>
          </rPr>
          <t>Es wird ein Etikett gedruckt, das auf das Gefäß zu kleben ist.</t>
        </r>
      </text>
    </comment>
    <comment ref="E36" authorId="0" shapeId="0" xr:uid="{1C600754-155C-4459-A219-776E1A42B55A}">
      <text>
        <r>
          <rPr>
            <b/>
            <sz val="8"/>
            <color indexed="81"/>
            <rFont val="Tahoma"/>
          </rPr>
          <t>Die Messung wird verworfen, es erfolgt kein Eintrag im LOG-Buch</t>
        </r>
      </text>
    </comment>
    <comment ref="P36" authorId="0" shapeId="0" xr:uid="{AC45E40E-3EEE-4ABE-877B-8EC7842BCC02}">
      <text>
        <r>
          <rPr>
            <b/>
            <sz val="8"/>
            <color indexed="81"/>
            <rFont val="Tahoma"/>
          </rPr>
          <t>Die Messung wird verworfen, es erfolgt kein Eintrag im LOG-Buch</t>
        </r>
      </text>
    </comment>
    <comment ref="E39" authorId="0" shapeId="0" xr:uid="{DD712376-9898-4548-AA62-AE583FB40821}">
      <text>
        <r>
          <rPr>
            <b/>
            <sz val="8"/>
            <color indexed="81"/>
            <rFont val="Tahoma"/>
          </rPr>
          <t>Gebrauchsgegenstände wie Handschuhe, Tupfer etc. die möglicherweise dabei kontaminiert wurden.</t>
        </r>
      </text>
    </comment>
    <comment ref="P39" authorId="0" shapeId="0" xr:uid="{76B87BA5-77B2-4466-AB5E-6A7A7E5447E9}">
      <text>
        <r>
          <rPr>
            <b/>
            <sz val="8"/>
            <color indexed="81"/>
            <rFont val="Tahoma"/>
          </rPr>
          <t>Gebrauchsgegenstände wie Handschuhe, Tupfer etc. die möglicherweise dabei kontaminiert wurden.</t>
        </r>
      </text>
    </comment>
    <comment ref="E41" authorId="0" shapeId="0" xr:uid="{EB7B0FCD-46AF-4149-9761-4358B7B1B3D5}">
      <text>
        <r>
          <rPr>
            <b/>
            <sz val="8"/>
            <color indexed="81"/>
            <rFont val="Tahoma"/>
          </rPr>
          <t>Abfallbehältnis in das die kontaminierten Gebrauchsgegenstände verbracht werden</t>
        </r>
      </text>
    </comment>
    <comment ref="P41" authorId="0" shapeId="0" xr:uid="{DEC0C85B-6E58-46FE-9C3C-408C170B2B9E}">
      <text>
        <r>
          <rPr>
            <b/>
            <sz val="8"/>
            <color indexed="81"/>
            <rFont val="Tahoma"/>
          </rPr>
          <t>Abfallbehältnis in das die kontaminierten Gebrauchsgegenstände verbracht werden</t>
        </r>
      </text>
    </comment>
  </commentList>
</comments>
</file>

<file path=xl/sharedStrings.xml><?xml version="1.0" encoding="utf-8"?>
<sst xmlns="http://schemas.openxmlformats.org/spreadsheetml/2006/main" count="329" uniqueCount="146">
  <si>
    <t>Bq</t>
  </si>
  <si>
    <t>Lieferaktivität</t>
  </si>
  <si>
    <t>Aktivität am 7.Tag</t>
  </si>
  <si>
    <t>Lieferzeit=</t>
  </si>
  <si>
    <t>Herstellungsaktivität</t>
  </si>
  <si>
    <t>Verhältnis=</t>
  </si>
  <si>
    <t>dt</t>
  </si>
  <si>
    <t>HWZ [h]</t>
  </si>
  <si>
    <t>h</t>
  </si>
  <si>
    <t>Lambda</t>
  </si>
  <si>
    <t>Tc-99m</t>
  </si>
  <si>
    <t>Mo-99</t>
  </si>
  <si>
    <t>[h]</t>
  </si>
  <si>
    <t>[d]</t>
  </si>
  <si>
    <t>dt[h] =</t>
  </si>
  <si>
    <t>Eluat</t>
  </si>
  <si>
    <t>Herstellung</t>
  </si>
  <si>
    <t>[GBq]</t>
  </si>
  <si>
    <t>Literatur:</t>
  </si>
  <si>
    <t>Hanno Krieger; "Grundlagen der Srahlenpysik und des Strahlenschutzes"</t>
  </si>
  <si>
    <t>1.Auflage; Juni 2004; S. 127 ff</t>
  </si>
  <si>
    <t>Sn-113</t>
  </si>
  <si>
    <t>Rb-81</t>
  </si>
  <si>
    <t>Sr-82</t>
  </si>
  <si>
    <t>Ge-68</t>
  </si>
  <si>
    <t>In-113m</t>
  </si>
  <si>
    <t>Kr-81m</t>
  </si>
  <si>
    <t>Rb-82</t>
  </si>
  <si>
    <t>Ga-68</t>
  </si>
  <si>
    <t>lambda</t>
  </si>
  <si>
    <t>Zerf. %</t>
  </si>
  <si>
    <t>A ToNuk=</t>
  </si>
  <si>
    <t>A MuNuk  =</t>
  </si>
  <si>
    <t>A MuNuk=</t>
  </si>
  <si>
    <t>Ao(MuNuk)=</t>
  </si>
  <si>
    <t>Gehalt ToNuk bei Lieferung</t>
  </si>
  <si>
    <t>gewünschte Ausbeute ToNuk am 7.Tag:</t>
  </si>
  <si>
    <t>A(MNuk)</t>
  </si>
  <si>
    <t>A(TNuk)</t>
  </si>
  <si>
    <t>A(ToNuk)</t>
  </si>
  <si>
    <t>Mutter-Nuklid</t>
  </si>
  <si>
    <t>Tochter-Nuklid</t>
  </si>
  <si>
    <t>Tc-99</t>
  </si>
  <si>
    <t>-</t>
  </si>
  <si>
    <t>LOG-Nr.:</t>
  </si>
  <si>
    <t>Elumatic III; Tc-99m Generator</t>
  </si>
  <si>
    <t>Kalibrierung:</t>
  </si>
  <si>
    <t>20 GBq</t>
  </si>
  <si>
    <t>Aktivität:</t>
  </si>
  <si>
    <t>9,3 GBq</t>
  </si>
  <si>
    <t>8,2 GBq</t>
  </si>
  <si>
    <t>im Generator</t>
  </si>
  <si>
    <t>Eluierung:</t>
  </si>
  <si>
    <t>36-3</t>
  </si>
  <si>
    <t>invivo-diag</t>
  </si>
  <si>
    <t>Eluat-Gefäß:</t>
  </si>
  <si>
    <t>Eluierung</t>
  </si>
  <si>
    <t>MBq</t>
  </si>
  <si>
    <t>mg</t>
  </si>
  <si>
    <t xml:space="preserve"> - %</t>
  </si>
  <si>
    <t>OK</t>
  </si>
  <si>
    <t>abbrechen</t>
  </si>
  <si>
    <t>hinter Pb-Burg</t>
  </si>
  <si>
    <t>Abfall:</t>
  </si>
  <si>
    <t>Handschuhe</t>
  </si>
  <si>
    <t>Abfalleimer HOT-Labor</t>
  </si>
  <si>
    <t>Gewicht</t>
  </si>
  <si>
    <t>leer:</t>
  </si>
  <si>
    <t>Messung:</t>
  </si>
  <si>
    <t>Verbleib:</t>
  </si>
  <si>
    <t>Sperrbereich:</t>
  </si>
  <si>
    <t>cm</t>
  </si>
  <si>
    <t>Portionieren</t>
  </si>
  <si>
    <t>&gt;&gt;</t>
  </si>
  <si>
    <t>Akt [MBq]</t>
  </si>
  <si>
    <t>Portionierung:</t>
  </si>
  <si>
    <t xml:space="preserve"> %</t>
  </si>
  <si>
    <t>ml</t>
  </si>
  <si>
    <t>Gefäß</t>
  </si>
  <si>
    <t>Volumen</t>
  </si>
  <si>
    <t>Verwend.:</t>
  </si>
  <si>
    <t>Heisslabor</t>
  </si>
  <si>
    <t>LOGnr.</t>
  </si>
  <si>
    <t>Fläschchen</t>
  </si>
  <si>
    <t>voll:</t>
  </si>
  <si>
    <t>Aktiv [MBq]</t>
  </si>
  <si>
    <t>Vol. [ml]</t>
  </si>
  <si>
    <t>Gew. [mg]</t>
  </si>
  <si>
    <t>P 244</t>
  </si>
  <si>
    <t>Kalibrierung</t>
  </si>
  <si>
    <t>Pb-Burg</t>
  </si>
  <si>
    <t>Zeit:</t>
  </si>
  <si>
    <t>Neu</t>
  </si>
  <si>
    <t>&lt;&lt;</t>
  </si>
  <si>
    <t>Zeitpunkt</t>
  </si>
  <si>
    <t>aktuell</t>
  </si>
  <si>
    <t>versiegeln</t>
  </si>
  <si>
    <t>+&gt;&gt;</t>
  </si>
  <si>
    <t>Verbleib</t>
  </si>
  <si>
    <t>Sperrb. [cm]:</t>
  </si>
  <si>
    <t>35-2</t>
  </si>
  <si>
    <t>Ort:</t>
  </si>
  <si>
    <t>HOT-Labor; hinter Pb-Burg</t>
  </si>
  <si>
    <t>Gefäß:</t>
  </si>
  <si>
    <t>I.-Flasche</t>
  </si>
  <si>
    <t>+/-</t>
  </si>
  <si>
    <t>Haltbarkeit</t>
  </si>
  <si>
    <t>Messung</t>
  </si>
  <si>
    <t>Genauigkeit</t>
  </si>
  <si>
    <t>Messen</t>
  </si>
  <si>
    <t>entsorgen</t>
  </si>
  <si>
    <t>Etikett drucken</t>
  </si>
  <si>
    <t>i.-Fläschchen;50 ml; 0,5ml</t>
  </si>
  <si>
    <t>Spritze; 5ml</t>
  </si>
  <si>
    <t>Aktivimeter</t>
  </si>
  <si>
    <t>PW 2410a</t>
  </si>
  <si>
    <t>Mess-Taste</t>
  </si>
  <si>
    <t>Aktiv</t>
  </si>
  <si>
    <t>+/- %</t>
  </si>
  <si>
    <t>Genauigk.</t>
  </si>
  <si>
    <t>Sperrb.</t>
  </si>
  <si>
    <t>HOT-Labor; AktivMeter 2</t>
  </si>
  <si>
    <t>Messung Mo-Durchbruch</t>
  </si>
  <si>
    <t>Abschirm.</t>
  </si>
  <si>
    <t>mm Pb</t>
  </si>
  <si>
    <t>i-Fl; 50 ml</t>
  </si>
  <si>
    <t>35-1</t>
  </si>
  <si>
    <t>Produkt</t>
  </si>
  <si>
    <t>Tc-99m; Eluat</t>
  </si>
  <si>
    <t>Teceos</t>
  </si>
  <si>
    <t>leer</t>
  </si>
  <si>
    <t>voll</t>
  </si>
  <si>
    <t>Inhalt</t>
  </si>
  <si>
    <t>Produkt:</t>
  </si>
  <si>
    <t>Eluat Tc-99m</t>
  </si>
  <si>
    <t>[min]</t>
  </si>
  <si>
    <t>A_Tc-99m</t>
  </si>
  <si>
    <t>[MBq]</t>
  </si>
  <si>
    <t>Zerfall Tc-99m</t>
  </si>
  <si>
    <t>Entstehung</t>
  </si>
  <si>
    <t>Entnahme</t>
  </si>
  <si>
    <t xml:space="preserve">TC-99 </t>
  </si>
  <si>
    <t>Ausbeute</t>
  </si>
  <si>
    <t>GBq</t>
  </si>
  <si>
    <t>dt[d]</t>
  </si>
  <si>
    <t>N (Tnuk)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</si>
</sst>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5" formatCode="_-* #,##0.00\ _€_-;\-* #,##0.00\ _€_-;_-* &quot;-&quot;??\ _€_-;_-@_-"/>
    <numFmt numFmtId="178" formatCode="0.0000"/>
    <numFmt numFmtId="179" formatCode="0.000"/>
    <numFmt numFmtId="180" formatCode="0.0"/>
    <numFmt numFmtId="181" formatCode="0.0E+00"/>
    <numFmt numFmtId="183" formatCode="d/m"/>
    <numFmt numFmtId="184" formatCode="h:mm"/>
    <numFmt numFmtId="185" formatCode="0.0%"/>
  </numFmts>
  <fonts count="46" x14ac:knownFonts="1">
    <font>
      <sz val="8"/>
      <name val="Arial"/>
    </font>
    <font>
      <b/>
      <sz val="8"/>
      <name val="Arial"/>
    </font>
    <font>
      <sz val="8"/>
      <name val="Arial"/>
    </font>
    <font>
      <b/>
      <sz val="8"/>
      <name val="Arial"/>
      <family val="2"/>
    </font>
    <font>
      <sz val="8"/>
      <name val="Arial"/>
      <family val="2"/>
    </font>
    <font>
      <b/>
      <sz val="10"/>
      <color indexed="53"/>
      <name val="Arial"/>
      <family val="2"/>
    </font>
    <font>
      <sz val="10"/>
      <name val="Arial"/>
      <family val="2"/>
    </font>
    <font>
      <b/>
      <sz val="10"/>
      <name val="Arial"/>
      <family val="2"/>
    </font>
    <font>
      <sz val="8"/>
      <color indexed="57"/>
      <name val="Arial"/>
      <family val="2"/>
    </font>
    <font>
      <b/>
      <sz val="8"/>
      <color indexed="57"/>
      <name val="Arial"/>
      <family val="2"/>
    </font>
    <font>
      <b/>
      <sz val="18"/>
      <name val="Arial"/>
      <family val="2"/>
    </font>
    <font>
      <b/>
      <sz val="12"/>
      <name val="Arial"/>
      <family val="2"/>
    </font>
    <font>
      <sz val="8"/>
      <color indexed="21"/>
      <name val="Arial"/>
      <family val="2"/>
    </font>
    <font>
      <b/>
      <sz val="8"/>
      <color indexed="21"/>
      <name val="Arial"/>
      <family val="2"/>
    </font>
    <font>
      <b/>
      <sz val="8"/>
      <color indexed="12"/>
      <name val="Arial"/>
      <family val="2"/>
    </font>
    <font>
      <sz val="8"/>
      <color indexed="12"/>
      <name val="Arial"/>
      <family val="2"/>
    </font>
    <font>
      <b/>
      <sz val="12"/>
      <color indexed="21"/>
      <name val="Arial"/>
      <family val="2"/>
    </font>
    <font>
      <b/>
      <sz val="8"/>
      <color indexed="56"/>
      <name val="Arial"/>
      <family val="2"/>
    </font>
    <font>
      <b/>
      <sz val="10"/>
      <color indexed="16"/>
      <name val="Arial"/>
      <family val="2"/>
    </font>
    <font>
      <b/>
      <sz val="12"/>
      <color indexed="12"/>
      <name val="Arial"/>
      <family val="2"/>
    </font>
    <font>
      <b/>
      <sz val="11"/>
      <color indexed="16"/>
      <name val="Arial"/>
      <family val="2"/>
    </font>
    <font>
      <b/>
      <sz val="18"/>
      <color indexed="16"/>
      <name val="Arial"/>
      <family val="2"/>
    </font>
    <font>
      <b/>
      <sz val="8"/>
      <color indexed="10"/>
      <name val="Arial"/>
      <family val="2"/>
    </font>
    <font>
      <b/>
      <sz val="10"/>
      <color indexed="10"/>
      <name val="Arial"/>
      <family val="2"/>
    </font>
    <font>
      <b/>
      <sz val="16"/>
      <name val="Arial"/>
      <family val="2"/>
    </font>
    <font>
      <b/>
      <sz val="10"/>
      <color indexed="57"/>
      <name val="Arial"/>
      <family val="2"/>
    </font>
    <font>
      <sz val="8"/>
      <color indexed="53"/>
      <name val="Arial"/>
      <family val="2"/>
    </font>
    <font>
      <b/>
      <sz val="8"/>
      <color indexed="53"/>
      <name val="Arial"/>
      <family val="2"/>
    </font>
    <font>
      <b/>
      <sz val="11"/>
      <color indexed="53"/>
      <name val="Arial"/>
      <family val="2"/>
    </font>
    <font>
      <b/>
      <sz val="8"/>
      <color indexed="58"/>
      <name val="Arial"/>
      <family val="2"/>
    </font>
    <font>
      <sz val="5"/>
      <color indexed="42"/>
      <name val="Arial"/>
      <family val="2"/>
    </font>
    <font>
      <sz val="6"/>
      <name val="Arial"/>
      <family val="2"/>
    </font>
    <font>
      <sz val="6"/>
      <color indexed="47"/>
      <name val="Arial"/>
      <family val="2"/>
    </font>
    <font>
      <sz val="8"/>
      <color indexed="47"/>
      <name val="Arial"/>
      <family val="2"/>
    </font>
    <font>
      <b/>
      <sz val="8"/>
      <color indexed="81"/>
      <name val="Tahoma"/>
    </font>
    <font>
      <b/>
      <sz val="18"/>
      <color indexed="10"/>
      <name val="Arial"/>
      <family val="2"/>
    </font>
    <font>
      <sz val="8"/>
      <color indexed="10"/>
      <name val="Arial"/>
      <family val="2"/>
    </font>
    <font>
      <b/>
      <sz val="14"/>
      <color indexed="57"/>
      <name val="Arial"/>
      <family val="2"/>
    </font>
    <font>
      <b/>
      <sz val="14"/>
      <name val="Arial"/>
      <family val="2"/>
    </font>
    <font>
      <b/>
      <sz val="14"/>
      <color indexed="53"/>
      <name val="Arial"/>
      <family val="2"/>
    </font>
    <font>
      <sz val="14"/>
      <name val="Arial"/>
      <family val="2"/>
    </font>
    <font>
      <b/>
      <sz val="14"/>
      <color indexed="16"/>
      <name val="Arial"/>
      <family val="2"/>
    </font>
    <font>
      <b/>
      <sz val="9"/>
      <name val="Arial"/>
      <family val="2"/>
    </font>
    <font>
      <b/>
      <sz val="9"/>
      <color indexed="53"/>
      <name val="Arial"/>
      <family val="2"/>
    </font>
    <font>
      <b/>
      <sz val="14"/>
      <color indexed="10"/>
      <name val="Arial"/>
      <family val="2"/>
    </font>
    <font>
      <sz val="6"/>
      <color indexed="22"/>
      <name val="Arial"/>
      <family val="2"/>
    </font>
  </fonts>
  <fills count="11">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41"/>
        <bgColor indexed="64"/>
      </patternFill>
    </fill>
    <fill>
      <patternFill patternType="solid">
        <fgColor indexed="13"/>
        <bgColor indexed="64"/>
      </patternFill>
    </fill>
    <fill>
      <patternFill patternType="solid">
        <fgColor indexed="19"/>
        <bgColor indexed="64"/>
      </patternFill>
    </fill>
    <fill>
      <patternFill patternType="solid">
        <fgColor indexed="61"/>
        <bgColor indexed="64"/>
      </patternFill>
    </fill>
    <fill>
      <patternFill patternType="solid">
        <fgColor indexed="44"/>
        <bgColor indexed="64"/>
      </patternFill>
    </fill>
    <fill>
      <patternFill patternType="solid">
        <fgColor indexed="42"/>
        <bgColor indexed="64"/>
      </patternFill>
    </fill>
    <fill>
      <patternFill patternType="solid">
        <fgColor indexed="45"/>
        <bgColor indexed="64"/>
      </patternFill>
    </fill>
  </fills>
  <borders count="3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medium">
        <color indexed="64"/>
      </top>
      <bottom/>
      <diagonal/>
    </border>
    <border>
      <left style="medium">
        <color indexed="64"/>
      </left>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indexed="64"/>
      </left>
      <right style="thick">
        <color indexed="64"/>
      </right>
      <top style="thick">
        <color indexed="64"/>
      </top>
      <bottom style="thick">
        <color indexed="64"/>
      </bottom>
      <diagonal/>
    </border>
    <border>
      <left/>
      <right style="medium">
        <color indexed="64"/>
      </right>
      <top/>
      <bottom/>
      <diagonal/>
    </border>
    <border>
      <left/>
      <right style="medium">
        <color indexed="64"/>
      </right>
      <top/>
      <bottom style="thick">
        <color indexed="64"/>
      </bottom>
      <diagonal/>
    </border>
    <border>
      <left style="medium">
        <color indexed="64"/>
      </left>
      <right/>
      <top/>
      <bottom style="thick">
        <color indexed="64"/>
      </bottom>
      <diagonal/>
    </border>
    <border>
      <left style="medium">
        <color indexed="64"/>
      </left>
      <right style="medium">
        <color indexed="64"/>
      </right>
      <top style="thick">
        <color indexed="64"/>
      </top>
      <bottom style="medium">
        <color indexed="64"/>
      </bottom>
      <diagonal/>
    </border>
    <border>
      <left style="thick">
        <color indexed="64"/>
      </left>
      <right style="thick">
        <color indexed="64"/>
      </right>
      <top style="thick">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xf numFmtId="9" fontId="2" fillId="0" borderId="0" applyFont="0" applyFill="0" applyBorder="0" applyAlignment="0" applyProtection="0"/>
  </cellStyleXfs>
  <cellXfs count="323">
    <xf numFmtId="0" fontId="0" fillId="0" borderId="0" xfId="0"/>
    <xf numFmtId="0" fontId="0" fillId="0" borderId="0" xfId="0" quotePrefix="1"/>
    <xf numFmtId="0" fontId="1" fillId="0" borderId="0" xfId="0" applyFont="1"/>
    <xf numFmtId="0" fontId="1" fillId="0" borderId="0" xfId="0" applyFont="1" applyAlignment="1">
      <alignment horizontal="centerContinuous"/>
    </xf>
    <xf numFmtId="9" fontId="0" fillId="0" borderId="0" xfId="1" applyFont="1"/>
    <xf numFmtId="181" fontId="0" fillId="0" borderId="0" xfId="0" applyNumberFormat="1"/>
    <xf numFmtId="2" fontId="0" fillId="0" borderId="0" xfId="0" applyNumberFormat="1"/>
    <xf numFmtId="179" fontId="0" fillId="0" borderId="0" xfId="0" applyNumberFormat="1"/>
    <xf numFmtId="0" fontId="3" fillId="0" borderId="1" xfId="0" applyFont="1" applyBorder="1"/>
    <xf numFmtId="0" fontId="0" fillId="0" borderId="0" xfId="0" applyBorder="1"/>
    <xf numFmtId="180" fontId="0" fillId="0" borderId="0" xfId="0" applyNumberFormat="1"/>
    <xf numFmtId="0" fontId="3" fillId="0" borderId="0" xfId="0" applyFont="1" applyAlignment="1">
      <alignment horizontal="right"/>
    </xf>
    <xf numFmtId="0" fontId="3" fillId="0" borderId="0" xfId="0" applyFont="1"/>
    <xf numFmtId="178" fontId="1" fillId="0" borderId="0" xfId="0" applyNumberFormat="1" applyFont="1"/>
    <xf numFmtId="178" fontId="0" fillId="0" borderId="0" xfId="0" applyNumberFormat="1"/>
    <xf numFmtId="0" fontId="4" fillId="0" borderId="0" xfId="0" applyFont="1"/>
    <xf numFmtId="0" fontId="1" fillId="0" borderId="0" xfId="0" applyFont="1" applyAlignment="1">
      <alignment horizontal="center"/>
    </xf>
    <xf numFmtId="9" fontId="0" fillId="0" borderId="0" xfId="0" applyNumberFormat="1" applyAlignment="1">
      <alignment horizontal="center"/>
    </xf>
    <xf numFmtId="0" fontId="0" fillId="0" borderId="1" xfId="0" applyBorder="1" applyAlignment="1">
      <alignment horizontal="right"/>
    </xf>
    <xf numFmtId="0" fontId="0" fillId="0" borderId="1" xfId="0" applyBorder="1" applyAlignment="1">
      <alignment horizontal="center"/>
    </xf>
    <xf numFmtId="180" fontId="0" fillId="0" borderId="1" xfId="0" applyNumberFormat="1" applyBorder="1" applyAlignment="1">
      <alignment horizontal="center"/>
    </xf>
    <xf numFmtId="180" fontId="0" fillId="0" borderId="0" xfId="0" applyNumberFormat="1" applyAlignment="1">
      <alignment horizontal="center"/>
    </xf>
    <xf numFmtId="180" fontId="3" fillId="0" borderId="0" xfId="0" applyNumberFormat="1" applyFont="1" applyBorder="1" applyAlignment="1">
      <alignment horizontal="center"/>
    </xf>
    <xf numFmtId="9" fontId="0" fillId="0" borderId="0" xfId="0" quotePrefix="1" applyNumberFormat="1"/>
    <xf numFmtId="0" fontId="5" fillId="2" borderId="2" xfId="0" applyFont="1" applyFill="1" applyBorder="1"/>
    <xf numFmtId="2" fontId="5" fillId="2" borderId="3" xfId="0" applyNumberFormat="1" applyFont="1" applyFill="1" applyBorder="1"/>
    <xf numFmtId="179" fontId="5" fillId="2" borderId="3" xfId="0" applyNumberFormat="1" applyFont="1" applyFill="1" applyBorder="1"/>
    <xf numFmtId="0" fontId="5" fillId="2" borderId="3" xfId="0" applyFont="1" applyFill="1" applyBorder="1"/>
    <xf numFmtId="0" fontId="6" fillId="0" borderId="0" xfId="0" applyFont="1"/>
    <xf numFmtId="178" fontId="6" fillId="0" borderId="0" xfId="0" applyNumberFormat="1" applyFont="1"/>
    <xf numFmtId="180" fontId="6" fillId="0" borderId="0" xfId="0" applyNumberFormat="1" applyFont="1"/>
    <xf numFmtId="179" fontId="0" fillId="0" borderId="0" xfId="0" quotePrefix="1" applyNumberFormat="1"/>
    <xf numFmtId="0" fontId="0" fillId="0" borderId="0" xfId="0" applyAlignment="1">
      <alignment horizontal="right"/>
    </xf>
    <xf numFmtId="0" fontId="0" fillId="0" borderId="4" xfId="0" applyBorder="1"/>
    <xf numFmtId="0" fontId="0" fillId="0" borderId="5" xfId="0" applyBorder="1"/>
    <xf numFmtId="0" fontId="0" fillId="0" borderId="5" xfId="0" applyBorder="1" applyAlignment="1">
      <alignment horizontal="right"/>
    </xf>
    <xf numFmtId="0" fontId="0" fillId="0" borderId="6" xfId="0" applyBorder="1"/>
    <xf numFmtId="0" fontId="0" fillId="0" borderId="7" xfId="0" applyBorder="1"/>
    <xf numFmtId="0" fontId="3" fillId="0" borderId="0" xfId="0" applyFont="1" applyBorder="1"/>
    <xf numFmtId="0" fontId="9" fillId="0" borderId="0" xfId="0" applyFont="1" applyBorder="1"/>
    <xf numFmtId="0" fontId="0" fillId="0" borderId="8" xfId="0" applyBorder="1"/>
    <xf numFmtId="0" fontId="3" fillId="0" borderId="0" xfId="0" applyFont="1" applyBorder="1" applyAlignment="1">
      <alignment horizontal="right"/>
    </xf>
    <xf numFmtId="0" fontId="0" fillId="0" borderId="0" xfId="0" applyBorder="1" applyAlignment="1">
      <alignment horizontal="right"/>
    </xf>
    <xf numFmtId="0" fontId="10" fillId="0" borderId="0" xfId="0" applyFont="1" applyBorder="1"/>
    <xf numFmtId="0" fontId="8" fillId="0" borderId="0" xfId="0" applyFont="1" applyBorder="1"/>
    <xf numFmtId="0" fontId="4" fillId="0" borderId="0" xfId="0" applyFont="1" applyBorder="1"/>
    <xf numFmtId="0" fontId="0" fillId="0" borderId="9" xfId="0" applyBorder="1"/>
    <xf numFmtId="0" fontId="0" fillId="0" borderId="10" xfId="0" applyBorder="1"/>
    <xf numFmtId="0" fontId="0" fillId="0" borderId="10" xfId="0" applyBorder="1" applyAlignment="1">
      <alignment horizontal="right"/>
    </xf>
    <xf numFmtId="0" fontId="0" fillId="0" borderId="11" xfId="0" applyBorder="1"/>
    <xf numFmtId="0" fontId="0" fillId="0" borderId="1" xfId="0" applyBorder="1"/>
    <xf numFmtId="0" fontId="0" fillId="0" borderId="12" xfId="0" applyBorder="1"/>
    <xf numFmtId="0" fontId="11" fillId="0" borderId="0" xfId="0" applyFont="1" applyBorder="1"/>
    <xf numFmtId="0" fontId="4" fillId="0" borderId="0" xfId="0" applyFont="1" applyBorder="1" applyAlignment="1">
      <alignment horizontal="right"/>
    </xf>
    <xf numFmtId="0" fontId="14" fillId="0" borderId="0" xfId="0" applyFont="1" applyBorder="1" applyAlignment="1">
      <alignment horizontal="right"/>
    </xf>
    <xf numFmtId="0" fontId="15" fillId="0" borderId="0" xfId="0" quotePrefix="1" applyFont="1" applyBorder="1" applyAlignment="1">
      <alignment horizontal="right"/>
    </xf>
    <xf numFmtId="0" fontId="14" fillId="0" borderId="0" xfId="0" applyFont="1" applyBorder="1"/>
    <xf numFmtId="0" fontId="0" fillId="0" borderId="13" xfId="0" applyBorder="1"/>
    <xf numFmtId="0" fontId="13" fillId="0" borderId="0" xfId="0" applyFont="1" applyFill="1" applyBorder="1"/>
    <xf numFmtId="0" fontId="19" fillId="0" borderId="0" xfId="0" applyFont="1" applyFill="1" applyBorder="1" applyAlignment="1">
      <alignment horizontal="center"/>
    </xf>
    <xf numFmtId="20" fontId="13" fillId="2" borderId="14" xfId="0" applyNumberFormat="1" applyFont="1" applyFill="1" applyBorder="1"/>
    <xf numFmtId="20" fontId="13" fillId="0" borderId="0" xfId="0" applyNumberFormat="1" applyFont="1" applyFill="1" applyBorder="1"/>
    <xf numFmtId="0" fontId="0" fillId="0" borderId="15" xfId="0" applyBorder="1"/>
    <xf numFmtId="0" fontId="4" fillId="0" borderId="15" xfId="0" applyFont="1" applyBorder="1"/>
    <xf numFmtId="0" fontId="21" fillId="0" borderId="0" xfId="0" applyFont="1" applyBorder="1"/>
    <xf numFmtId="0" fontId="14" fillId="0" borderId="0" xfId="0" applyFont="1" applyBorder="1" applyAlignment="1">
      <alignment horizontal="center"/>
    </xf>
    <xf numFmtId="0" fontId="18" fillId="0" borderId="0" xfId="0" applyFont="1" applyBorder="1"/>
    <xf numFmtId="0" fontId="0" fillId="0" borderId="8" xfId="0" applyBorder="1" applyAlignment="1">
      <alignment horizontal="right"/>
    </xf>
    <xf numFmtId="0" fontId="0" fillId="0" borderId="16" xfId="0" applyBorder="1"/>
    <xf numFmtId="0" fontId="0" fillId="0" borderId="17" xfId="0" applyBorder="1"/>
    <xf numFmtId="0" fontId="0" fillId="0" borderId="17" xfId="0" applyBorder="1" applyAlignment="1">
      <alignment horizontal="right"/>
    </xf>
    <xf numFmtId="0" fontId="0" fillId="0" borderId="18" xfId="0" applyBorder="1"/>
    <xf numFmtId="0" fontId="13" fillId="0" borderId="15" xfId="0" applyFont="1" applyFill="1" applyBorder="1"/>
    <xf numFmtId="0" fontId="3" fillId="0" borderId="17" xfId="0" applyFont="1" applyBorder="1" applyAlignment="1">
      <alignment horizontal="center"/>
    </xf>
    <xf numFmtId="0" fontId="3" fillId="3" borderId="14" xfId="0" applyFont="1" applyFill="1" applyBorder="1" applyAlignment="1">
      <alignment horizontal="center"/>
    </xf>
    <xf numFmtId="0" fontId="3" fillId="0" borderId="0" xfId="0" applyFont="1" applyBorder="1" applyAlignment="1">
      <alignment horizontal="center"/>
    </xf>
    <xf numFmtId="0" fontId="12" fillId="0" borderId="17" xfId="0" applyFont="1" applyFill="1" applyBorder="1" applyAlignment="1">
      <alignment horizontal="left"/>
    </xf>
    <xf numFmtId="0" fontId="12" fillId="0" borderId="0" xfId="0" applyFont="1" applyFill="1" applyBorder="1" applyAlignment="1">
      <alignment horizontal="left"/>
    </xf>
    <xf numFmtId="0" fontId="7" fillId="0" borderId="0" xfId="0" applyFont="1" applyBorder="1" applyAlignment="1">
      <alignment horizontal="center"/>
    </xf>
    <xf numFmtId="0" fontId="0" fillId="0" borderId="19" xfId="0" applyBorder="1"/>
    <xf numFmtId="183" fontId="13" fillId="2" borderId="14" xfId="0" applyNumberFormat="1" applyFont="1" applyFill="1" applyBorder="1"/>
    <xf numFmtId="183" fontId="14" fillId="0" borderId="0" xfId="0" applyNumberFormat="1" applyFont="1" applyBorder="1" applyAlignment="1">
      <alignment horizontal="left"/>
    </xf>
    <xf numFmtId="0" fontId="7" fillId="0" borderId="8" xfId="0" applyFont="1" applyBorder="1" applyAlignment="1">
      <alignment horizontal="center"/>
    </xf>
    <xf numFmtId="0" fontId="24" fillId="0" borderId="0" xfId="0" applyFont="1" applyBorder="1"/>
    <xf numFmtId="0" fontId="0" fillId="0" borderId="0" xfId="0" applyFill="1" applyBorder="1"/>
    <xf numFmtId="0" fontId="3" fillId="0" borderId="0" xfId="0" applyFont="1" applyFill="1" applyBorder="1" applyAlignment="1">
      <alignment horizontal="right"/>
    </xf>
    <xf numFmtId="0" fontId="4" fillId="0" borderId="0" xfId="0" applyFont="1" applyFill="1" applyBorder="1" applyAlignment="1">
      <alignment horizontal="right"/>
    </xf>
    <xf numFmtId="0" fontId="17" fillId="0" borderId="0" xfId="0" applyFont="1" applyFill="1" applyBorder="1"/>
    <xf numFmtId="0" fontId="9" fillId="0" borderId="8" xfId="0" applyFont="1" applyBorder="1"/>
    <xf numFmtId="0" fontId="8" fillId="0" borderId="8" xfId="0" applyFont="1" applyFill="1" applyBorder="1"/>
    <xf numFmtId="0" fontId="0" fillId="0" borderId="8" xfId="0" applyFill="1" applyBorder="1"/>
    <xf numFmtId="0" fontId="4" fillId="0" borderId="8" xfId="0" applyFont="1" applyFill="1" applyBorder="1"/>
    <xf numFmtId="0" fontId="13" fillId="0" borderId="8" xfId="0" applyFont="1" applyFill="1" applyBorder="1"/>
    <xf numFmtId="0" fontId="12" fillId="0" borderId="0" xfId="0" applyFont="1" applyFill="1" applyBorder="1"/>
    <xf numFmtId="0" fontId="0" fillId="0" borderId="0" xfId="0" applyAlignment="1">
      <alignment horizontal="center"/>
    </xf>
    <xf numFmtId="0" fontId="0" fillId="0" borderId="5" xfId="0" applyBorder="1" applyAlignment="1">
      <alignment horizontal="center"/>
    </xf>
    <xf numFmtId="0" fontId="0" fillId="0" borderId="10" xfId="0" applyBorder="1" applyAlignment="1">
      <alignment horizontal="center"/>
    </xf>
    <xf numFmtId="0" fontId="3" fillId="0" borderId="0" xfId="0" applyFont="1" applyFill="1" applyBorder="1"/>
    <xf numFmtId="0" fontId="25" fillId="0" borderId="0" xfId="0" applyFont="1" applyBorder="1"/>
    <xf numFmtId="20" fontId="9" fillId="0" borderId="0" xfId="0" applyNumberFormat="1" applyFont="1" applyFill="1" applyBorder="1"/>
    <xf numFmtId="183" fontId="9" fillId="0" borderId="0" xfId="0" applyNumberFormat="1" applyFont="1" applyFill="1" applyBorder="1"/>
    <xf numFmtId="0" fontId="9" fillId="0" borderId="0" xfId="0" applyFont="1" applyBorder="1" applyAlignment="1">
      <alignment horizontal="right"/>
    </xf>
    <xf numFmtId="0" fontId="4" fillId="0" borderId="0" xfId="0" quotePrefix="1" applyFont="1" applyBorder="1" applyAlignment="1">
      <alignment horizontal="left"/>
    </xf>
    <xf numFmtId="0" fontId="26" fillId="0" borderId="0" xfId="0" applyFont="1" applyAlignment="1">
      <alignment horizontal="center"/>
    </xf>
    <xf numFmtId="0" fontId="26" fillId="0" borderId="0" xfId="0" applyFont="1" applyBorder="1" applyAlignment="1">
      <alignment horizontal="center"/>
    </xf>
    <xf numFmtId="0" fontId="27" fillId="0" borderId="0" xfId="0" applyFont="1" applyBorder="1" applyAlignment="1">
      <alignment horizontal="center"/>
    </xf>
    <xf numFmtId="180" fontId="27" fillId="0" borderId="0" xfId="0" applyNumberFormat="1" applyFont="1" applyFill="1" applyBorder="1" applyAlignment="1">
      <alignment horizontal="center"/>
    </xf>
    <xf numFmtId="0" fontId="27" fillId="0" borderId="0" xfId="0" applyFont="1" applyFill="1" applyBorder="1" applyAlignment="1">
      <alignment horizontal="center"/>
    </xf>
    <xf numFmtId="0" fontId="27" fillId="0" borderId="0" xfId="0" applyFont="1" applyAlignment="1">
      <alignment horizontal="center"/>
    </xf>
    <xf numFmtId="0" fontId="27" fillId="0" borderId="1" xfId="0" applyFont="1" applyBorder="1" applyAlignment="1">
      <alignment horizontal="center"/>
    </xf>
    <xf numFmtId="0" fontId="27" fillId="0" borderId="17" xfId="0" applyFont="1" applyBorder="1" applyAlignment="1">
      <alignment horizontal="center"/>
    </xf>
    <xf numFmtId="0" fontId="0" fillId="0" borderId="20" xfId="0" applyBorder="1"/>
    <xf numFmtId="0" fontId="3" fillId="0" borderId="15" xfId="0" applyFont="1" applyBorder="1"/>
    <xf numFmtId="0" fontId="3" fillId="0" borderId="15" xfId="0" applyFont="1" applyBorder="1" applyAlignment="1">
      <alignment horizontal="right"/>
    </xf>
    <xf numFmtId="0" fontId="3" fillId="0" borderId="15" xfId="0" applyFont="1" applyFill="1" applyBorder="1" applyAlignment="1">
      <alignment horizontal="right"/>
    </xf>
    <xf numFmtId="0" fontId="4" fillId="0" borderId="15" xfId="0" applyFont="1" applyBorder="1" applyAlignment="1">
      <alignment horizontal="right"/>
    </xf>
    <xf numFmtId="0" fontId="4" fillId="0" borderId="15" xfId="0" applyFont="1" applyFill="1" applyBorder="1" applyAlignment="1">
      <alignment horizontal="right"/>
    </xf>
    <xf numFmtId="0" fontId="0" fillId="0" borderId="15" xfId="0" applyBorder="1" applyAlignment="1">
      <alignment horizontal="right"/>
    </xf>
    <xf numFmtId="0" fontId="0" fillId="0" borderId="20" xfId="0" applyBorder="1" applyAlignment="1">
      <alignment horizontal="center"/>
    </xf>
    <xf numFmtId="0" fontId="27" fillId="0" borderId="15" xfId="0" applyFont="1" applyBorder="1" applyAlignment="1">
      <alignment horizontal="center"/>
    </xf>
    <xf numFmtId="180" fontId="27" fillId="0" borderId="15" xfId="0" applyNumberFormat="1" applyFont="1" applyFill="1" applyBorder="1" applyAlignment="1">
      <alignment horizontal="center"/>
    </xf>
    <xf numFmtId="0" fontId="27" fillId="0" borderId="13" xfId="0" applyFont="1" applyBorder="1" applyAlignment="1">
      <alignment horizontal="center"/>
    </xf>
    <xf numFmtId="0" fontId="27" fillId="0" borderId="16" xfId="0" applyFont="1" applyBorder="1" applyAlignment="1">
      <alignment horizontal="center"/>
    </xf>
    <xf numFmtId="0" fontId="27" fillId="0" borderId="15" xfId="0" applyFont="1" applyFill="1" applyBorder="1" applyAlignment="1">
      <alignment horizontal="center"/>
    </xf>
    <xf numFmtId="0" fontId="26" fillId="0" borderId="15" xfId="0" applyFont="1" applyBorder="1" applyAlignment="1">
      <alignment horizontal="center"/>
    </xf>
    <xf numFmtId="0" fontId="3" fillId="0" borderId="0" xfId="0" applyFont="1" applyFill="1" applyBorder="1" applyAlignment="1">
      <alignment horizontal="center"/>
    </xf>
    <xf numFmtId="0" fontId="9" fillId="0" borderId="14" xfId="0" applyFont="1" applyBorder="1" applyAlignment="1">
      <alignment horizontal="center"/>
    </xf>
    <xf numFmtId="180" fontId="9" fillId="0" borderId="0" xfId="0" applyNumberFormat="1" applyFont="1" applyFill="1" applyBorder="1" applyAlignment="1">
      <alignment horizontal="right"/>
    </xf>
    <xf numFmtId="2" fontId="0" fillId="0" borderId="0" xfId="0" applyNumberFormat="1" applyAlignment="1">
      <alignment horizontal="center"/>
    </xf>
    <xf numFmtId="0" fontId="14" fillId="4" borderId="21" xfId="0" applyFont="1" applyFill="1" applyBorder="1" applyAlignment="1">
      <alignment horizontal="center"/>
    </xf>
    <xf numFmtId="0" fontId="14" fillId="4" borderId="22" xfId="0" applyFont="1" applyFill="1" applyBorder="1" applyAlignment="1">
      <alignment horizontal="center"/>
    </xf>
    <xf numFmtId="0" fontId="14" fillId="0" borderId="0" xfId="0" applyFont="1" applyFill="1" applyBorder="1" applyAlignment="1">
      <alignment horizontal="center"/>
    </xf>
    <xf numFmtId="0" fontId="27" fillId="2" borderId="23" xfId="0" applyFont="1" applyFill="1" applyBorder="1" applyAlignment="1">
      <alignment horizontal="center"/>
    </xf>
    <xf numFmtId="20" fontId="29" fillId="2" borderId="21" xfId="0" applyNumberFormat="1" applyFont="1" applyFill="1" applyBorder="1" applyAlignment="1">
      <alignment horizontal="center"/>
    </xf>
    <xf numFmtId="0" fontId="27" fillId="2" borderId="21" xfId="0" quotePrefix="1" applyFont="1" applyFill="1" applyBorder="1" applyAlignment="1">
      <alignment horizontal="center"/>
    </xf>
    <xf numFmtId="180" fontId="27" fillId="2" borderId="23" xfId="0" applyNumberFormat="1" applyFont="1" applyFill="1" applyBorder="1" applyAlignment="1">
      <alignment horizontal="center"/>
    </xf>
    <xf numFmtId="0" fontId="27" fillId="2" borderId="22" xfId="0" applyFont="1" applyFill="1" applyBorder="1" applyAlignment="1">
      <alignment horizontal="center"/>
    </xf>
    <xf numFmtId="0" fontId="27" fillId="2" borderId="21" xfId="0" applyFont="1" applyFill="1" applyBorder="1" applyAlignment="1">
      <alignment horizontal="center"/>
    </xf>
    <xf numFmtId="0" fontId="20" fillId="2" borderId="14" xfId="0" applyFont="1" applyFill="1" applyBorder="1" applyAlignment="1">
      <alignment horizontal="center"/>
    </xf>
    <xf numFmtId="0" fontId="17" fillId="0" borderId="0" xfId="0" applyFont="1" applyBorder="1" applyAlignment="1">
      <alignment horizontal="center"/>
    </xf>
    <xf numFmtId="0" fontId="0" fillId="0" borderId="6" xfId="0" applyBorder="1" applyAlignment="1">
      <alignment horizontal="right"/>
    </xf>
    <xf numFmtId="0" fontId="0" fillId="0" borderId="18" xfId="0" applyBorder="1" applyAlignment="1">
      <alignment horizontal="right"/>
    </xf>
    <xf numFmtId="0" fontId="3" fillId="0" borderId="18" xfId="0" applyFont="1" applyBorder="1" applyAlignment="1">
      <alignment horizontal="center"/>
    </xf>
    <xf numFmtId="0" fontId="0" fillId="0" borderId="11" xfId="0" applyBorder="1" applyAlignment="1">
      <alignment horizontal="right"/>
    </xf>
    <xf numFmtId="0" fontId="18" fillId="5" borderId="0" xfId="0" applyFont="1" applyFill="1" applyBorder="1" applyAlignment="1">
      <alignment horizontal="right"/>
    </xf>
    <xf numFmtId="0" fontId="18" fillId="2" borderId="14" xfId="0" applyFont="1" applyFill="1" applyBorder="1" applyAlignment="1">
      <alignment horizontal="center"/>
    </xf>
    <xf numFmtId="0" fontId="3" fillId="0" borderId="1" xfId="0" applyFont="1" applyBorder="1" applyAlignment="1">
      <alignment horizontal="right"/>
    </xf>
    <xf numFmtId="20" fontId="13" fillId="2" borderId="21" xfId="0" applyNumberFormat="1" applyFont="1" applyFill="1" applyBorder="1" applyAlignment="1">
      <alignment horizontal="center"/>
    </xf>
    <xf numFmtId="183" fontId="13" fillId="2" borderId="22" xfId="0" applyNumberFormat="1" applyFont="1" applyFill="1" applyBorder="1" applyAlignment="1">
      <alignment horizontal="center"/>
    </xf>
    <xf numFmtId="10" fontId="31" fillId="0" borderId="0" xfId="0" applyNumberFormat="1" applyFont="1" applyBorder="1"/>
    <xf numFmtId="0" fontId="3" fillId="0" borderId="0" xfId="0" applyFont="1" applyBorder="1" applyAlignment="1">
      <alignment horizontal="left"/>
    </xf>
    <xf numFmtId="0" fontId="4" fillId="0" borderId="8" xfId="0" applyFont="1" applyBorder="1"/>
    <xf numFmtId="0" fontId="3" fillId="3" borderId="24" xfId="0" applyFont="1" applyFill="1" applyBorder="1" applyAlignment="1">
      <alignment horizontal="center"/>
    </xf>
    <xf numFmtId="0" fontId="3" fillId="6" borderId="24" xfId="0" applyFont="1" applyFill="1" applyBorder="1" applyAlignment="1">
      <alignment horizontal="left"/>
    </xf>
    <xf numFmtId="20" fontId="28" fillId="0" borderId="0" xfId="0" applyNumberFormat="1" applyFont="1" applyFill="1" applyBorder="1" applyAlignment="1">
      <alignment horizontal="center"/>
    </xf>
    <xf numFmtId="20" fontId="28" fillId="0" borderId="16" xfId="0" applyNumberFormat="1" applyFont="1" applyFill="1" applyBorder="1" applyAlignment="1">
      <alignment horizontal="center"/>
    </xf>
    <xf numFmtId="20" fontId="28" fillId="0" borderId="15" xfId="0" applyNumberFormat="1" applyFont="1" applyFill="1" applyBorder="1" applyAlignment="1">
      <alignment horizontal="center"/>
    </xf>
    <xf numFmtId="11" fontId="0" fillId="0" borderId="0" xfId="0" applyNumberFormat="1"/>
    <xf numFmtId="180" fontId="23" fillId="5" borderId="0" xfId="0" applyNumberFormat="1" applyFont="1" applyFill="1" applyBorder="1" applyAlignment="1">
      <alignment horizontal="center"/>
    </xf>
    <xf numFmtId="0" fontId="22" fillId="0" borderId="0" xfId="0" applyFont="1" applyBorder="1" applyAlignment="1">
      <alignment horizontal="right"/>
    </xf>
    <xf numFmtId="180" fontId="23" fillId="5" borderId="23" xfId="0" applyNumberFormat="1" applyFont="1" applyFill="1" applyBorder="1" applyAlignment="1">
      <alignment horizontal="center"/>
    </xf>
    <xf numFmtId="180" fontId="8" fillId="0" borderId="0" xfId="0" applyNumberFormat="1" applyFont="1" applyFill="1" applyBorder="1"/>
    <xf numFmtId="0" fontId="0" fillId="0" borderId="0" xfId="0" applyBorder="1" applyAlignment="1">
      <alignment horizontal="center"/>
    </xf>
    <xf numFmtId="11" fontId="32" fillId="0" borderId="7" xfId="0" applyNumberFormat="1" applyFont="1" applyBorder="1" applyAlignment="1">
      <alignment horizontal="center"/>
    </xf>
    <xf numFmtId="0" fontId="32" fillId="0" borderId="7" xfId="0" applyFont="1" applyBorder="1"/>
    <xf numFmtId="0" fontId="30" fillId="0" borderId="7" xfId="0" applyFont="1" applyBorder="1"/>
    <xf numFmtId="2" fontId="30" fillId="0" borderId="7" xfId="0" applyNumberFormat="1" applyFont="1" applyBorder="1"/>
    <xf numFmtId="9" fontId="9" fillId="0" borderId="0" xfId="0" applyNumberFormat="1" applyFont="1" applyBorder="1"/>
    <xf numFmtId="0" fontId="3" fillId="0" borderId="0" xfId="0" quotePrefix="1" applyFont="1" applyBorder="1"/>
    <xf numFmtId="183" fontId="13" fillId="0" borderId="0" xfId="0" applyNumberFormat="1" applyFont="1" applyFill="1" applyBorder="1"/>
    <xf numFmtId="0" fontId="12" fillId="0" borderId="0" xfId="0" applyFont="1" applyFill="1" applyBorder="1" applyAlignment="1">
      <alignment horizontal="center"/>
    </xf>
    <xf numFmtId="0" fontId="22" fillId="0" borderId="0" xfId="0" applyFont="1" applyBorder="1" applyAlignment="1">
      <alignment horizontal="left"/>
    </xf>
    <xf numFmtId="0" fontId="12" fillId="0" borderId="0" xfId="0" applyFont="1" applyFill="1" applyBorder="1" applyAlignment="1">
      <alignment horizontal="center" vertical="top"/>
    </xf>
    <xf numFmtId="184" fontId="13" fillId="0" borderId="0" xfId="0" applyNumberFormat="1" applyFont="1" applyBorder="1"/>
    <xf numFmtId="183" fontId="13" fillId="0" borderId="0" xfId="0" applyNumberFormat="1" applyFont="1" applyBorder="1"/>
    <xf numFmtId="9" fontId="29" fillId="2" borderId="22" xfId="0" applyNumberFormat="1" applyFont="1" applyFill="1" applyBorder="1" applyAlignment="1">
      <alignment horizontal="center"/>
    </xf>
    <xf numFmtId="180" fontId="29" fillId="2" borderId="23" xfId="0" applyNumberFormat="1" applyFont="1" applyFill="1" applyBorder="1" applyAlignment="1">
      <alignment horizontal="center"/>
    </xf>
    <xf numFmtId="0" fontId="35" fillId="0" borderId="0" xfId="0" applyFont="1" applyFill="1" applyBorder="1" applyAlignment="1">
      <alignment horizontal="center"/>
    </xf>
    <xf numFmtId="0" fontId="36" fillId="5" borderId="14" xfId="0" applyFont="1" applyFill="1" applyBorder="1" applyAlignment="1">
      <alignment horizontal="center"/>
    </xf>
    <xf numFmtId="0" fontId="0" fillId="0" borderId="14" xfId="0" applyBorder="1" applyAlignment="1">
      <alignment horizontal="center"/>
    </xf>
    <xf numFmtId="9" fontId="0" fillId="0" borderId="0" xfId="0" applyNumberFormat="1" applyBorder="1" applyAlignment="1">
      <alignment horizontal="center"/>
    </xf>
    <xf numFmtId="0" fontId="37" fillId="0" borderId="0" xfId="0" applyFont="1" applyBorder="1" applyAlignment="1">
      <alignment horizontal="right"/>
    </xf>
    <xf numFmtId="0" fontId="12" fillId="0" borderId="14" xfId="0" applyFont="1" applyFill="1" applyBorder="1" applyAlignment="1">
      <alignment horizontal="center"/>
    </xf>
    <xf numFmtId="0" fontId="12" fillId="0" borderId="10" xfId="0" applyFont="1" applyFill="1" applyBorder="1" applyAlignment="1">
      <alignment horizontal="center"/>
    </xf>
    <xf numFmtId="0" fontId="0" fillId="0" borderId="25" xfId="0" applyBorder="1"/>
    <xf numFmtId="0" fontId="0" fillId="0" borderId="26" xfId="0" applyBorder="1"/>
    <xf numFmtId="0" fontId="0" fillId="0" borderId="27" xfId="0" applyBorder="1"/>
    <xf numFmtId="0" fontId="33" fillId="7" borderId="14" xfId="0" applyFont="1" applyFill="1" applyBorder="1" applyAlignment="1">
      <alignment horizontal="center"/>
    </xf>
    <xf numFmtId="0" fontId="0" fillId="0" borderId="0" xfId="0" applyFill="1"/>
    <xf numFmtId="11" fontId="32" fillId="0" borderId="0" xfId="0" applyNumberFormat="1" applyFont="1" applyBorder="1" applyAlignment="1">
      <alignment horizontal="center"/>
    </xf>
    <xf numFmtId="0" fontId="29" fillId="0" borderId="0" xfId="0" applyFont="1" applyFill="1" applyBorder="1" applyAlignment="1">
      <alignment horizontal="center"/>
    </xf>
    <xf numFmtId="0" fontId="38" fillId="0" borderId="0" xfId="0" applyFont="1" applyBorder="1" applyAlignment="1">
      <alignment horizontal="right"/>
    </xf>
    <xf numFmtId="0" fontId="40" fillId="0" borderId="0" xfId="0" applyFont="1" applyBorder="1"/>
    <xf numFmtId="0" fontId="7" fillId="0" borderId="0" xfId="0" applyFont="1" applyBorder="1"/>
    <xf numFmtId="0" fontId="14" fillId="4" borderId="23" xfId="0" applyFont="1" applyFill="1" applyBorder="1" applyAlignment="1">
      <alignment horizontal="center"/>
    </xf>
    <xf numFmtId="180" fontId="29" fillId="2" borderId="14" xfId="0" applyNumberFormat="1" applyFont="1" applyFill="1" applyBorder="1" applyAlignment="1">
      <alignment horizontal="center"/>
    </xf>
    <xf numFmtId="1" fontId="41" fillId="2" borderId="24" xfId="0" applyNumberFormat="1" applyFont="1" applyFill="1" applyBorder="1" applyAlignment="1">
      <alignment horizontal="center"/>
    </xf>
    <xf numFmtId="180" fontId="22" fillId="5" borderId="28" xfId="0" applyNumberFormat="1" applyFont="1" applyFill="1" applyBorder="1" applyAlignment="1">
      <alignment horizontal="center"/>
    </xf>
    <xf numFmtId="0" fontId="3" fillId="0" borderId="0" xfId="0" quotePrefix="1" applyFont="1" applyBorder="1" applyAlignment="1">
      <alignment horizontal="right"/>
    </xf>
    <xf numFmtId="0" fontId="29" fillId="2" borderId="14" xfId="0" applyFont="1" applyFill="1" applyBorder="1" applyAlignment="1">
      <alignment horizontal="center"/>
    </xf>
    <xf numFmtId="0" fontId="42" fillId="0" borderId="0" xfId="0" applyFont="1" applyBorder="1" applyAlignment="1">
      <alignment horizontal="right"/>
    </xf>
    <xf numFmtId="0" fontId="42" fillId="0" borderId="0" xfId="0" quotePrefix="1" applyFont="1" applyBorder="1" applyAlignment="1">
      <alignment horizontal="right"/>
    </xf>
    <xf numFmtId="0" fontId="42" fillId="0" borderId="0" xfId="0" quotePrefix="1" applyFont="1" applyBorder="1"/>
    <xf numFmtId="0" fontId="42" fillId="0" borderId="7" xfId="0" applyFont="1" applyBorder="1"/>
    <xf numFmtId="0" fontId="42" fillId="0" borderId="8" xfId="0" applyFont="1" applyBorder="1"/>
    <xf numFmtId="0" fontId="42" fillId="0" borderId="0" xfId="0" applyFont="1"/>
    <xf numFmtId="0" fontId="42" fillId="0" borderId="0" xfId="0" applyFont="1" applyBorder="1"/>
    <xf numFmtId="1" fontId="42" fillId="0" borderId="0" xfId="0" applyNumberFormat="1" applyFont="1" applyFill="1" applyBorder="1" applyAlignment="1">
      <alignment horizontal="center"/>
    </xf>
    <xf numFmtId="9" fontId="27" fillId="0" borderId="0" xfId="0" applyNumberFormat="1" applyFont="1" applyFill="1" applyBorder="1" applyAlignment="1">
      <alignment horizontal="center"/>
    </xf>
    <xf numFmtId="180" fontId="41" fillId="2" borderId="24" xfId="0" applyNumberFormat="1" applyFont="1" applyFill="1" applyBorder="1" applyAlignment="1">
      <alignment horizontal="center"/>
    </xf>
    <xf numFmtId="0" fontId="42" fillId="0" borderId="0" xfId="0" quotePrefix="1" applyFont="1" applyBorder="1" applyAlignment="1">
      <alignment horizontal="center"/>
    </xf>
    <xf numFmtId="0" fontId="40" fillId="0" borderId="7" xfId="0" applyFont="1" applyBorder="1"/>
    <xf numFmtId="0" fontId="38" fillId="0" borderId="0" xfId="0" quotePrefix="1" applyFont="1" applyBorder="1" applyAlignment="1">
      <alignment horizontal="right"/>
    </xf>
    <xf numFmtId="0" fontId="38" fillId="0" borderId="0" xfId="0" quotePrefix="1" applyFont="1" applyBorder="1"/>
    <xf numFmtId="0" fontId="40" fillId="0" borderId="8" xfId="0" applyFont="1" applyBorder="1"/>
    <xf numFmtId="0" fontId="40" fillId="0" borderId="0" xfId="0" applyFont="1"/>
    <xf numFmtId="9" fontId="39" fillId="0" borderId="0" xfId="0" applyNumberFormat="1" applyFont="1" applyFill="1" applyBorder="1" applyAlignment="1">
      <alignment horizontal="center"/>
    </xf>
    <xf numFmtId="0" fontId="38" fillId="0" borderId="0" xfId="0" quotePrefix="1" applyFont="1" applyBorder="1" applyAlignment="1">
      <alignment horizontal="left"/>
    </xf>
    <xf numFmtId="9" fontId="44" fillId="0" borderId="0" xfId="0" applyNumberFormat="1" applyFont="1" applyFill="1" applyBorder="1" applyAlignment="1">
      <alignment horizontal="left"/>
    </xf>
    <xf numFmtId="9" fontId="43" fillId="0" borderId="0" xfId="0" applyNumberFormat="1" applyFont="1" applyFill="1" applyBorder="1" applyAlignment="1">
      <alignment horizontal="center"/>
    </xf>
    <xf numFmtId="2" fontId="41" fillId="2" borderId="29" xfId="0" applyNumberFormat="1" applyFont="1" applyFill="1" applyBorder="1" applyAlignment="1">
      <alignment horizontal="center"/>
    </xf>
    <xf numFmtId="9" fontId="27" fillId="2" borderId="14" xfId="0" applyNumberFormat="1" applyFont="1" applyFill="1" applyBorder="1" applyAlignment="1">
      <alignment horizontal="center"/>
    </xf>
    <xf numFmtId="0" fontId="14" fillId="4" borderId="21" xfId="0" applyFont="1" applyFill="1" applyBorder="1" applyAlignment="1">
      <alignment horizontal="left"/>
    </xf>
    <xf numFmtId="0" fontId="31" fillId="0" borderId="0" xfId="0" applyFont="1" applyBorder="1" applyAlignment="1">
      <alignment horizontal="right"/>
    </xf>
    <xf numFmtId="0" fontId="35" fillId="0" borderId="4" xfId="0" applyFont="1" applyFill="1" applyBorder="1" applyAlignment="1">
      <alignment horizontal="center"/>
    </xf>
    <xf numFmtId="0" fontId="14" fillId="0" borderId="5" xfId="0" applyFont="1" applyBorder="1"/>
    <xf numFmtId="0" fontId="7" fillId="0" borderId="5" xfId="0" applyFont="1" applyBorder="1" applyAlignment="1">
      <alignment horizontal="right"/>
    </xf>
    <xf numFmtId="0" fontId="3" fillId="0" borderId="5" xfId="0" applyFont="1" applyBorder="1"/>
    <xf numFmtId="0" fontId="14" fillId="0" borderId="6" xfId="0" applyFont="1" applyBorder="1" applyAlignment="1">
      <alignment horizontal="right"/>
    </xf>
    <xf numFmtId="0" fontId="14" fillId="0" borderId="8" xfId="0" applyFont="1" applyBorder="1" applyAlignment="1">
      <alignment horizontal="right"/>
    </xf>
    <xf numFmtId="0" fontId="3" fillId="0" borderId="10" xfId="0" applyFont="1" applyBorder="1"/>
    <xf numFmtId="0" fontId="15" fillId="0" borderId="11" xfId="0" quotePrefix="1" applyFont="1" applyBorder="1" applyAlignment="1">
      <alignment horizontal="right"/>
    </xf>
    <xf numFmtId="0" fontId="29" fillId="2" borderId="22" xfId="0" applyFont="1" applyFill="1" applyBorder="1" applyAlignment="1">
      <alignment horizontal="center"/>
    </xf>
    <xf numFmtId="1" fontId="27" fillId="2" borderId="21" xfId="0" applyNumberFormat="1" applyFont="1" applyFill="1" applyBorder="1" applyAlignment="1">
      <alignment horizontal="center"/>
    </xf>
    <xf numFmtId="0" fontId="22" fillId="0" borderId="3" xfId="0" applyFont="1" applyFill="1" applyBorder="1" applyAlignment="1">
      <alignment horizontal="center"/>
    </xf>
    <xf numFmtId="0" fontId="22" fillId="2" borderId="21" xfId="0" applyFont="1" applyFill="1" applyBorder="1" applyAlignment="1">
      <alignment horizontal="center"/>
    </xf>
    <xf numFmtId="0" fontId="22" fillId="2" borderId="22" xfId="0" applyFont="1" applyFill="1" applyBorder="1" applyAlignment="1">
      <alignment horizontal="center"/>
    </xf>
    <xf numFmtId="9" fontId="13" fillId="0" borderId="0" xfId="0" applyNumberFormat="1" applyFont="1" applyFill="1" applyBorder="1" applyAlignment="1">
      <alignment horizontal="left"/>
    </xf>
    <xf numFmtId="180" fontId="13" fillId="8" borderId="21" xfId="0" applyNumberFormat="1" applyFont="1" applyFill="1" applyBorder="1" applyAlignment="1">
      <alignment horizontal="center"/>
    </xf>
    <xf numFmtId="180" fontId="13" fillId="8" borderId="22" xfId="0" applyNumberFormat="1" applyFont="1" applyFill="1" applyBorder="1" applyAlignment="1">
      <alignment horizontal="center"/>
    </xf>
    <xf numFmtId="0" fontId="18" fillId="0" borderId="0" xfId="0" applyFont="1" applyFill="1" applyBorder="1" applyAlignment="1">
      <alignment horizontal="center"/>
    </xf>
    <xf numFmtId="20" fontId="13" fillId="0" borderId="0" xfId="0" applyNumberFormat="1" applyFont="1" applyFill="1" applyBorder="1" applyAlignment="1">
      <alignment horizontal="center"/>
    </xf>
    <xf numFmtId="183" fontId="13" fillId="0" borderId="0" xfId="0" applyNumberFormat="1" applyFont="1" applyFill="1" applyBorder="1" applyAlignment="1">
      <alignment horizontal="center"/>
    </xf>
    <xf numFmtId="0" fontId="3" fillId="0" borderId="0" xfId="0" quotePrefix="1" applyFont="1" applyFill="1" applyBorder="1" applyAlignment="1">
      <alignment horizontal="right"/>
    </xf>
    <xf numFmtId="180" fontId="13" fillId="0" borderId="23" xfId="0" applyNumberFormat="1" applyFont="1" applyFill="1" applyBorder="1" applyAlignment="1">
      <alignment horizontal="center"/>
    </xf>
    <xf numFmtId="11" fontId="45" fillId="0" borderId="15" xfId="0" applyNumberFormat="1" applyFont="1" applyBorder="1" applyAlignment="1">
      <alignment horizontal="center"/>
    </xf>
    <xf numFmtId="20" fontId="13" fillId="0" borderId="16" xfId="0" applyNumberFormat="1" applyFont="1" applyFill="1" applyBorder="1"/>
    <xf numFmtId="183" fontId="13" fillId="0" borderId="17" xfId="0" applyNumberFormat="1" applyFont="1" applyFill="1" applyBorder="1"/>
    <xf numFmtId="183" fontId="13" fillId="0" borderId="30" xfId="0" applyNumberFormat="1" applyFont="1" applyFill="1" applyBorder="1"/>
    <xf numFmtId="0" fontId="12" fillId="0" borderId="15" xfId="0" applyFont="1" applyFill="1" applyBorder="1" applyAlignment="1">
      <alignment horizontal="left"/>
    </xf>
    <xf numFmtId="0" fontId="12" fillId="0" borderId="25" xfId="0" applyFont="1" applyFill="1" applyBorder="1" applyAlignment="1">
      <alignment horizontal="center"/>
    </xf>
    <xf numFmtId="180" fontId="3" fillId="0" borderId="0" xfId="0" applyNumberFormat="1" applyFont="1" applyFill="1" applyBorder="1" applyAlignment="1">
      <alignment horizontal="center"/>
    </xf>
    <xf numFmtId="180" fontId="0" fillId="0" borderId="0" xfId="0" applyNumberFormat="1" applyFill="1" applyBorder="1" applyAlignment="1">
      <alignment horizontal="center"/>
    </xf>
    <xf numFmtId="165" fontId="0" fillId="0" borderId="0" xfId="0" applyNumberFormat="1"/>
    <xf numFmtId="0" fontId="3" fillId="0" borderId="0" xfId="0" applyFont="1" applyAlignment="1">
      <alignment horizontal="center"/>
    </xf>
    <xf numFmtId="180" fontId="3" fillId="9" borderId="0" xfId="0" applyNumberFormat="1" applyFont="1" applyFill="1" applyBorder="1" applyAlignment="1">
      <alignment horizontal="center"/>
    </xf>
    <xf numFmtId="180" fontId="0" fillId="9" borderId="1" xfId="0" applyNumberFormat="1" applyFill="1" applyBorder="1" applyAlignment="1">
      <alignment horizontal="center"/>
    </xf>
    <xf numFmtId="180" fontId="0" fillId="9" borderId="0" xfId="0" applyNumberFormat="1" applyFill="1" applyAlignment="1">
      <alignment horizontal="center"/>
    </xf>
    <xf numFmtId="180" fontId="3" fillId="10" borderId="0" xfId="0" applyNumberFormat="1" applyFont="1" applyFill="1" applyBorder="1" applyAlignment="1">
      <alignment horizontal="center"/>
    </xf>
    <xf numFmtId="180" fontId="0" fillId="10" borderId="1" xfId="0" applyNumberFormat="1" applyFill="1" applyBorder="1" applyAlignment="1">
      <alignment horizontal="center"/>
    </xf>
    <xf numFmtId="180" fontId="0" fillId="10" borderId="0" xfId="0" applyNumberFormat="1" applyFill="1" applyAlignment="1">
      <alignment horizontal="center"/>
    </xf>
    <xf numFmtId="9" fontId="0" fillId="0" borderId="0" xfId="0" applyNumberFormat="1"/>
    <xf numFmtId="180" fontId="3" fillId="10" borderId="0" xfId="0" applyNumberFormat="1" applyFont="1" applyFill="1" applyAlignment="1">
      <alignment horizontal="center"/>
    </xf>
    <xf numFmtId="9" fontId="0" fillId="10" borderId="0" xfId="0" applyNumberFormat="1" applyFill="1" applyAlignment="1">
      <alignment horizontal="center"/>
    </xf>
    <xf numFmtId="185" fontId="5" fillId="2" borderId="3" xfId="0" applyNumberFormat="1" applyFont="1" applyFill="1" applyBorder="1"/>
    <xf numFmtId="185" fontId="1" fillId="0" borderId="0" xfId="0" applyNumberFormat="1" applyFont="1" applyAlignment="1">
      <alignment horizontal="centerContinuous"/>
    </xf>
    <xf numFmtId="185" fontId="0" fillId="0" borderId="0" xfId="0" applyNumberFormat="1" applyAlignment="1">
      <alignment horizontal="center"/>
    </xf>
    <xf numFmtId="185" fontId="5" fillId="2" borderId="31" xfId="0" applyNumberFormat="1" applyFont="1" applyFill="1" applyBorder="1" applyAlignment="1">
      <alignment horizontal="center"/>
    </xf>
    <xf numFmtId="185" fontId="3" fillId="0" borderId="0" xfId="0" applyNumberFormat="1" applyFont="1" applyAlignment="1">
      <alignment horizontal="center"/>
    </xf>
    <xf numFmtId="1" fontId="0" fillId="0" borderId="0" xfId="0" applyNumberFormat="1"/>
    <xf numFmtId="1" fontId="1" fillId="0" borderId="0" xfId="0" applyNumberFormat="1" applyFont="1"/>
    <xf numFmtId="1" fontId="5" fillId="2" borderId="3" xfId="0" applyNumberFormat="1" applyFont="1" applyFill="1" applyBorder="1"/>
    <xf numFmtId="1" fontId="0" fillId="0" borderId="0" xfId="0" quotePrefix="1" applyNumberFormat="1"/>
    <xf numFmtId="1" fontId="3" fillId="10" borderId="0" xfId="0" applyNumberFormat="1" applyFont="1" applyFill="1" applyAlignment="1">
      <alignment horizontal="center"/>
    </xf>
    <xf numFmtId="1" fontId="3" fillId="10" borderId="0" xfId="0" applyNumberFormat="1" applyFont="1" applyFill="1" applyBorder="1" applyAlignment="1">
      <alignment horizontal="center"/>
    </xf>
    <xf numFmtId="1" fontId="0" fillId="10" borderId="1" xfId="0" applyNumberFormat="1" applyFill="1" applyBorder="1" applyAlignment="1">
      <alignment horizontal="center"/>
    </xf>
    <xf numFmtId="1" fontId="0" fillId="10" borderId="0" xfId="0" applyNumberFormat="1" applyFill="1" applyAlignment="1">
      <alignment horizontal="center"/>
    </xf>
    <xf numFmtId="0" fontId="12" fillId="2" borderId="2" xfId="0" applyFont="1" applyFill="1" applyBorder="1" applyAlignment="1">
      <alignment horizontal="center"/>
    </xf>
    <xf numFmtId="0" fontId="12" fillId="2" borderId="3" xfId="0" applyFont="1" applyFill="1" applyBorder="1" applyAlignment="1">
      <alignment horizontal="center"/>
    </xf>
    <xf numFmtId="0" fontId="12" fillId="2" borderId="31" xfId="0" applyFont="1" applyFill="1" applyBorder="1" applyAlignment="1">
      <alignment horizontal="center"/>
    </xf>
    <xf numFmtId="0" fontId="12" fillId="2" borderId="16" xfId="0" applyFont="1" applyFill="1" applyBorder="1" applyAlignment="1">
      <alignment horizontal="left" vertical="top"/>
    </xf>
    <xf numFmtId="0" fontId="12" fillId="2" borderId="30" xfId="0" applyFont="1" applyFill="1" applyBorder="1" applyAlignment="1">
      <alignment horizontal="left" vertical="top"/>
    </xf>
    <xf numFmtId="0" fontId="12" fillId="2" borderId="13" xfId="0" applyFont="1" applyFill="1" applyBorder="1" applyAlignment="1">
      <alignment horizontal="left" vertical="top"/>
    </xf>
    <xf numFmtId="0" fontId="12" fillId="2" borderId="32" xfId="0" applyFont="1" applyFill="1" applyBorder="1" applyAlignment="1">
      <alignment horizontal="left" vertical="top"/>
    </xf>
    <xf numFmtId="0" fontId="12" fillId="2" borderId="2" xfId="0" applyFont="1" applyFill="1" applyBorder="1" applyAlignment="1">
      <alignment horizontal="left"/>
    </xf>
    <xf numFmtId="0" fontId="12" fillId="2" borderId="31" xfId="0" applyFont="1" applyFill="1" applyBorder="1" applyAlignment="1">
      <alignment horizontal="left"/>
    </xf>
    <xf numFmtId="0" fontId="22" fillId="0" borderId="0" xfId="0" applyFont="1" applyBorder="1" applyAlignment="1">
      <alignment horizontal="right"/>
    </xf>
    <xf numFmtId="0" fontId="17" fillId="0" borderId="0" xfId="0" applyFont="1" applyFill="1" applyBorder="1" applyAlignment="1">
      <alignment horizontal="center"/>
    </xf>
    <xf numFmtId="0" fontId="0" fillId="8" borderId="2" xfId="0" applyFill="1" applyBorder="1" applyAlignment="1">
      <alignment horizontal="left"/>
    </xf>
    <xf numFmtId="0" fontId="0" fillId="8" borderId="3" xfId="0" applyFill="1" applyBorder="1" applyAlignment="1">
      <alignment horizontal="left"/>
    </xf>
    <xf numFmtId="0" fontId="0" fillId="8" borderId="31" xfId="0" applyFill="1" applyBorder="1" applyAlignment="1">
      <alignment horizontal="left"/>
    </xf>
    <xf numFmtId="0" fontId="16" fillId="0" borderId="1" xfId="0" applyFont="1" applyBorder="1" applyAlignment="1">
      <alignment horizontal="center"/>
    </xf>
    <xf numFmtId="0" fontId="13" fillId="2" borderId="16" xfId="0" applyFont="1" applyFill="1" applyBorder="1" applyAlignment="1">
      <alignment horizontal="center"/>
    </xf>
    <xf numFmtId="0" fontId="13" fillId="2" borderId="30" xfId="0" applyFont="1" applyFill="1" applyBorder="1" applyAlignment="1">
      <alignment horizontal="center"/>
    </xf>
    <xf numFmtId="0" fontId="13" fillId="2" borderId="13" xfId="0" applyFont="1" applyFill="1" applyBorder="1" applyAlignment="1">
      <alignment horizontal="center"/>
    </xf>
    <xf numFmtId="0" fontId="13" fillId="2" borderId="32" xfId="0" applyFont="1" applyFill="1" applyBorder="1" applyAlignment="1">
      <alignment horizontal="center"/>
    </xf>
    <xf numFmtId="20" fontId="28" fillId="9" borderId="2" xfId="0" applyNumberFormat="1" applyFont="1" applyFill="1" applyBorder="1" applyAlignment="1">
      <alignment horizontal="center"/>
    </xf>
    <xf numFmtId="20" fontId="28" fillId="9" borderId="31" xfId="0" applyNumberFormat="1" applyFont="1" applyFill="1" applyBorder="1" applyAlignment="1">
      <alignment horizontal="center"/>
    </xf>
    <xf numFmtId="20" fontId="28" fillId="9" borderId="2" xfId="0" quotePrefix="1" applyNumberFormat="1" applyFont="1" applyFill="1" applyBorder="1" applyAlignment="1">
      <alignment horizontal="center"/>
    </xf>
    <xf numFmtId="0" fontId="12" fillId="0" borderId="2" xfId="0" applyFont="1" applyFill="1" applyBorder="1" applyAlignment="1">
      <alignment horizontal="center"/>
    </xf>
    <xf numFmtId="0" fontId="12" fillId="0" borderId="31" xfId="0" applyFont="1" applyFill="1" applyBorder="1" applyAlignment="1">
      <alignment horizontal="center"/>
    </xf>
    <xf numFmtId="0" fontId="12" fillId="0" borderId="15" xfId="0" applyFont="1" applyFill="1" applyBorder="1" applyAlignment="1">
      <alignment horizontal="left"/>
    </xf>
    <xf numFmtId="0" fontId="12" fillId="0" borderId="0" xfId="0" applyFont="1" applyFill="1" applyBorder="1" applyAlignment="1">
      <alignment horizontal="left"/>
    </xf>
    <xf numFmtId="0" fontId="12" fillId="0" borderId="25" xfId="0" applyFont="1" applyFill="1" applyBorder="1" applyAlignment="1">
      <alignment horizontal="left"/>
    </xf>
    <xf numFmtId="0" fontId="12" fillId="0" borderId="13" xfId="0" applyFont="1" applyFill="1" applyBorder="1" applyAlignment="1">
      <alignment horizontal="left"/>
    </xf>
    <xf numFmtId="0" fontId="12" fillId="0" borderId="1" xfId="0" applyFont="1" applyFill="1" applyBorder="1" applyAlignment="1">
      <alignment horizontal="left"/>
    </xf>
    <xf numFmtId="0" fontId="12" fillId="0" borderId="32" xfId="0" applyFont="1" applyFill="1" applyBorder="1" applyAlignment="1">
      <alignment horizontal="left"/>
    </xf>
    <xf numFmtId="0" fontId="3" fillId="3" borderId="2" xfId="0" applyFont="1" applyFill="1" applyBorder="1" applyAlignment="1">
      <alignment horizontal="center"/>
    </xf>
    <xf numFmtId="0" fontId="3" fillId="3" borderId="31" xfId="0" applyFont="1" applyFill="1" applyBorder="1" applyAlignment="1">
      <alignment horizontal="center"/>
    </xf>
    <xf numFmtId="0" fontId="12" fillId="2" borderId="16" xfId="0" applyFont="1" applyFill="1" applyBorder="1" applyAlignment="1">
      <alignment horizontal="center" vertical="top"/>
    </xf>
    <xf numFmtId="0" fontId="12" fillId="2" borderId="17" xfId="0" applyFont="1" applyFill="1" applyBorder="1" applyAlignment="1">
      <alignment horizontal="center" vertical="top"/>
    </xf>
    <xf numFmtId="0" fontId="12" fillId="2" borderId="30" xfId="0" applyFont="1" applyFill="1" applyBorder="1" applyAlignment="1">
      <alignment horizontal="center" vertical="top"/>
    </xf>
    <xf numFmtId="0" fontId="12" fillId="2" borderId="13" xfId="0" applyFont="1" applyFill="1" applyBorder="1" applyAlignment="1">
      <alignment horizontal="center" vertical="top"/>
    </xf>
    <xf numFmtId="0" fontId="12" fillId="2" borderId="1" xfId="0" applyFont="1" applyFill="1" applyBorder="1" applyAlignment="1">
      <alignment horizontal="center" vertical="top"/>
    </xf>
    <xf numFmtId="0" fontId="12" fillId="2" borderId="32" xfId="0" applyFont="1" applyFill="1" applyBorder="1" applyAlignment="1">
      <alignment horizontal="center" vertical="top"/>
    </xf>
    <xf numFmtId="0" fontId="3" fillId="0" borderId="0" xfId="0" applyFont="1" applyAlignment="1">
      <alignment horizontal="center"/>
    </xf>
    <xf numFmtId="0" fontId="3" fillId="0" borderId="0" xfId="0" applyFont="1" applyBorder="1" applyAlignment="1">
      <alignment horizontal="center"/>
    </xf>
    <xf numFmtId="0" fontId="7" fillId="0" borderId="0" xfId="0" applyFont="1" applyAlignment="1">
      <alignment horizontal="center"/>
    </xf>
    <xf numFmtId="180" fontId="7" fillId="0" borderId="0" xfId="0" applyNumberFormat="1" applyFont="1" applyAlignment="1">
      <alignment horizontal="center"/>
    </xf>
    <xf numFmtId="180" fontId="3" fillId="10" borderId="0" xfId="0" applyNumberFormat="1" applyFont="1" applyFill="1" applyAlignment="1">
      <alignment horizontal="center"/>
    </xf>
    <xf numFmtId="180" fontId="3" fillId="9" borderId="0" xfId="0" applyNumberFormat="1" applyFont="1" applyFill="1" applyAlignment="1">
      <alignment horizontal="center"/>
    </xf>
    <xf numFmtId="180" fontId="3" fillId="2" borderId="0" xfId="0" applyNumberFormat="1" applyFont="1" applyFill="1" applyAlignment="1">
      <alignment horizontal="center"/>
    </xf>
    <xf numFmtId="180" fontId="3" fillId="10" borderId="0" xfId="0" applyNumberFormat="1" applyFont="1" applyFill="1" applyBorder="1" applyAlignment="1">
      <alignment horizontal="center"/>
    </xf>
  </cellXfs>
  <cellStyles count="2">
    <cellStyle name="Prozent" xfId="1" builtinId="5"/>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e-DE"/>
              <a:t>Generator</a:t>
            </a:r>
          </a:p>
        </c:rich>
      </c:tx>
      <c:layout>
        <c:manualLayout>
          <c:xMode val="edge"/>
          <c:yMode val="edge"/>
          <c:x val="0.41563872417182418"/>
          <c:y val="3.2338308457711441E-2"/>
        </c:manualLayout>
      </c:layout>
      <c:overlay val="0"/>
      <c:spPr>
        <a:noFill/>
        <a:ln w="25400">
          <a:noFill/>
        </a:ln>
      </c:spPr>
    </c:title>
    <c:autoTitleDeleted val="0"/>
    <c:plotArea>
      <c:layout>
        <c:manualLayout>
          <c:layoutTarget val="inner"/>
          <c:xMode val="edge"/>
          <c:yMode val="edge"/>
          <c:x val="0.10288086516377548"/>
          <c:y val="0.12935354806423952"/>
          <c:w val="0.88066020580191817"/>
          <c:h val="0.71890721904933108"/>
        </c:manualLayout>
      </c:layout>
      <c:lineChart>
        <c:grouping val="standard"/>
        <c:varyColors val="0"/>
        <c:ser>
          <c:idx val="0"/>
          <c:order val="0"/>
          <c:tx>
            <c:v>Mutter-Nuklid</c:v>
          </c:tx>
          <c:spPr>
            <a:ln w="12700">
              <a:solidFill>
                <a:srgbClr val="000080"/>
              </a:solidFill>
              <a:prstDash val="solid"/>
            </a:ln>
          </c:spPr>
          <c:marker>
            <c:symbol val="none"/>
          </c:marker>
          <c:cat>
            <c:numRef>
              <c:f>Betrieb!$C$30:$C$269</c:f>
              <c:numCache>
                <c:formatCode>0.0</c:formatCode>
                <c:ptCount val="240"/>
                <c:pt idx="0">
                  <c:v>-1</c:v>
                </c:pt>
                <c:pt idx="1">
                  <c:v>-0.95833333333333337</c:v>
                </c:pt>
                <c:pt idx="2">
                  <c:v>-0.91666666666666663</c:v>
                </c:pt>
                <c:pt idx="3">
                  <c:v>-0.875</c:v>
                </c:pt>
                <c:pt idx="4">
                  <c:v>-0.83333333333333337</c:v>
                </c:pt>
                <c:pt idx="5">
                  <c:v>-0.79166666666666663</c:v>
                </c:pt>
                <c:pt idx="6">
                  <c:v>-0.75</c:v>
                </c:pt>
                <c:pt idx="7">
                  <c:v>-0.70833333333333337</c:v>
                </c:pt>
                <c:pt idx="8">
                  <c:v>-0.66666666666666663</c:v>
                </c:pt>
                <c:pt idx="9">
                  <c:v>-0.625</c:v>
                </c:pt>
                <c:pt idx="10">
                  <c:v>-0.58333333333333337</c:v>
                </c:pt>
                <c:pt idx="11">
                  <c:v>-0.54166666666666663</c:v>
                </c:pt>
                <c:pt idx="12">
                  <c:v>-0.5</c:v>
                </c:pt>
                <c:pt idx="13">
                  <c:v>-0.45833333333333331</c:v>
                </c:pt>
                <c:pt idx="14">
                  <c:v>-0.41666666666666669</c:v>
                </c:pt>
                <c:pt idx="15">
                  <c:v>-0.375</c:v>
                </c:pt>
                <c:pt idx="16">
                  <c:v>-0.33333333333333331</c:v>
                </c:pt>
                <c:pt idx="17">
                  <c:v>-0.29166666666666669</c:v>
                </c:pt>
                <c:pt idx="18">
                  <c:v>-0.25</c:v>
                </c:pt>
                <c:pt idx="19">
                  <c:v>-0.20833333333333334</c:v>
                </c:pt>
                <c:pt idx="20">
                  <c:v>-0.16666666666666666</c:v>
                </c:pt>
                <c:pt idx="21">
                  <c:v>-0.125</c:v>
                </c:pt>
                <c:pt idx="22">
                  <c:v>-8.3333333333333329E-2</c:v>
                </c:pt>
                <c:pt idx="23">
                  <c:v>-4.1666666666666664E-2</c:v>
                </c:pt>
                <c:pt idx="24">
                  <c:v>0</c:v>
                </c:pt>
                <c:pt idx="25">
                  <c:v>4.1666666666666664E-2</c:v>
                </c:pt>
                <c:pt idx="26">
                  <c:v>8.3333333333333329E-2</c:v>
                </c:pt>
                <c:pt idx="27">
                  <c:v>0.125</c:v>
                </c:pt>
                <c:pt idx="28">
                  <c:v>0.16666666666666666</c:v>
                </c:pt>
                <c:pt idx="29">
                  <c:v>0.20833333333333334</c:v>
                </c:pt>
                <c:pt idx="30">
                  <c:v>0.25</c:v>
                </c:pt>
                <c:pt idx="31">
                  <c:v>0.29166666666666669</c:v>
                </c:pt>
                <c:pt idx="32">
                  <c:v>0.33333333333333331</c:v>
                </c:pt>
                <c:pt idx="33">
                  <c:v>0.375</c:v>
                </c:pt>
                <c:pt idx="34">
                  <c:v>0.41666666666666669</c:v>
                </c:pt>
                <c:pt idx="35">
                  <c:v>0.45833333333333331</c:v>
                </c:pt>
                <c:pt idx="36">
                  <c:v>0.5</c:v>
                </c:pt>
                <c:pt idx="37">
                  <c:v>0.54166666666666663</c:v>
                </c:pt>
                <c:pt idx="38">
                  <c:v>0.58333333333333337</c:v>
                </c:pt>
                <c:pt idx="39">
                  <c:v>0.625</c:v>
                </c:pt>
                <c:pt idx="40">
                  <c:v>0.66666666666666663</c:v>
                </c:pt>
                <c:pt idx="41">
                  <c:v>0.70833333333333337</c:v>
                </c:pt>
                <c:pt idx="42">
                  <c:v>0.75</c:v>
                </c:pt>
                <c:pt idx="43">
                  <c:v>0.79166666666666663</c:v>
                </c:pt>
                <c:pt idx="44">
                  <c:v>0.83333333333333337</c:v>
                </c:pt>
                <c:pt idx="45">
                  <c:v>0.875</c:v>
                </c:pt>
                <c:pt idx="46">
                  <c:v>0.91666666666666663</c:v>
                </c:pt>
                <c:pt idx="47">
                  <c:v>0.95833333333333337</c:v>
                </c:pt>
                <c:pt idx="48">
                  <c:v>1</c:v>
                </c:pt>
                <c:pt idx="49">
                  <c:v>1.0416666666666667</c:v>
                </c:pt>
                <c:pt idx="50">
                  <c:v>1.0833333333333333</c:v>
                </c:pt>
                <c:pt idx="51">
                  <c:v>1.125</c:v>
                </c:pt>
                <c:pt idx="52">
                  <c:v>1.1666666666666667</c:v>
                </c:pt>
                <c:pt idx="53">
                  <c:v>1.2083333333333333</c:v>
                </c:pt>
                <c:pt idx="54">
                  <c:v>1.25</c:v>
                </c:pt>
                <c:pt idx="55">
                  <c:v>1.2916666666666667</c:v>
                </c:pt>
                <c:pt idx="56">
                  <c:v>1.3333333333333333</c:v>
                </c:pt>
                <c:pt idx="57">
                  <c:v>1.375</c:v>
                </c:pt>
                <c:pt idx="58">
                  <c:v>1.4166666666666667</c:v>
                </c:pt>
                <c:pt idx="59">
                  <c:v>1.4583333333333333</c:v>
                </c:pt>
                <c:pt idx="60">
                  <c:v>1.5</c:v>
                </c:pt>
                <c:pt idx="61">
                  <c:v>1.5416666666666667</c:v>
                </c:pt>
                <c:pt idx="62">
                  <c:v>1.5833333333333333</c:v>
                </c:pt>
                <c:pt idx="63">
                  <c:v>1.625</c:v>
                </c:pt>
                <c:pt idx="64">
                  <c:v>1.6666666666666667</c:v>
                </c:pt>
                <c:pt idx="65">
                  <c:v>1.7083333333333333</c:v>
                </c:pt>
                <c:pt idx="66">
                  <c:v>1.75</c:v>
                </c:pt>
                <c:pt idx="67">
                  <c:v>1.7916666666666667</c:v>
                </c:pt>
                <c:pt idx="68">
                  <c:v>1.8333333333333333</c:v>
                </c:pt>
                <c:pt idx="69">
                  <c:v>1.875</c:v>
                </c:pt>
                <c:pt idx="70">
                  <c:v>1.9166666666666667</c:v>
                </c:pt>
                <c:pt idx="71">
                  <c:v>1.9583333333333333</c:v>
                </c:pt>
                <c:pt idx="72">
                  <c:v>2</c:v>
                </c:pt>
                <c:pt idx="73">
                  <c:v>2.0416666666666665</c:v>
                </c:pt>
                <c:pt idx="74">
                  <c:v>2.0833333333333335</c:v>
                </c:pt>
                <c:pt idx="75">
                  <c:v>2.125</c:v>
                </c:pt>
                <c:pt idx="76">
                  <c:v>2.1666666666666665</c:v>
                </c:pt>
                <c:pt idx="77">
                  <c:v>2.2083333333333335</c:v>
                </c:pt>
                <c:pt idx="78">
                  <c:v>2.25</c:v>
                </c:pt>
                <c:pt idx="79">
                  <c:v>2.2916666666666665</c:v>
                </c:pt>
                <c:pt idx="80">
                  <c:v>2.3333333333333335</c:v>
                </c:pt>
                <c:pt idx="81">
                  <c:v>2.375</c:v>
                </c:pt>
                <c:pt idx="82">
                  <c:v>2.4166666666666665</c:v>
                </c:pt>
                <c:pt idx="83">
                  <c:v>2.4583333333333335</c:v>
                </c:pt>
                <c:pt idx="84">
                  <c:v>2.5</c:v>
                </c:pt>
                <c:pt idx="85">
                  <c:v>2.5416666666666665</c:v>
                </c:pt>
                <c:pt idx="86">
                  <c:v>2.5833333333333335</c:v>
                </c:pt>
                <c:pt idx="87">
                  <c:v>2.625</c:v>
                </c:pt>
                <c:pt idx="88">
                  <c:v>2.6666666666666665</c:v>
                </c:pt>
                <c:pt idx="89">
                  <c:v>2.7083333333333335</c:v>
                </c:pt>
                <c:pt idx="90">
                  <c:v>2.75</c:v>
                </c:pt>
                <c:pt idx="91">
                  <c:v>2.7916666666666665</c:v>
                </c:pt>
                <c:pt idx="92">
                  <c:v>2.8333333333333335</c:v>
                </c:pt>
                <c:pt idx="93">
                  <c:v>2.875</c:v>
                </c:pt>
                <c:pt idx="94">
                  <c:v>2.9166666666666665</c:v>
                </c:pt>
                <c:pt idx="95">
                  <c:v>2.9583333333333335</c:v>
                </c:pt>
                <c:pt idx="96">
                  <c:v>3</c:v>
                </c:pt>
                <c:pt idx="97">
                  <c:v>3.0416666666666665</c:v>
                </c:pt>
                <c:pt idx="98">
                  <c:v>3.0833333333333335</c:v>
                </c:pt>
                <c:pt idx="99">
                  <c:v>3.125</c:v>
                </c:pt>
                <c:pt idx="100">
                  <c:v>3.1666666666666665</c:v>
                </c:pt>
                <c:pt idx="101">
                  <c:v>3.2083333333333335</c:v>
                </c:pt>
                <c:pt idx="102">
                  <c:v>3.25</c:v>
                </c:pt>
                <c:pt idx="103">
                  <c:v>3.2916666666666665</c:v>
                </c:pt>
                <c:pt idx="104">
                  <c:v>3.3333333333333335</c:v>
                </c:pt>
                <c:pt idx="105">
                  <c:v>3.375</c:v>
                </c:pt>
                <c:pt idx="106">
                  <c:v>3.4166666666666665</c:v>
                </c:pt>
                <c:pt idx="107">
                  <c:v>3.4583333333333335</c:v>
                </c:pt>
                <c:pt idx="108">
                  <c:v>3.5</c:v>
                </c:pt>
                <c:pt idx="109">
                  <c:v>3.5416666666666665</c:v>
                </c:pt>
                <c:pt idx="110">
                  <c:v>3.5833333333333335</c:v>
                </c:pt>
                <c:pt idx="111">
                  <c:v>3.625</c:v>
                </c:pt>
                <c:pt idx="112">
                  <c:v>3.6666666666666665</c:v>
                </c:pt>
                <c:pt idx="113">
                  <c:v>3.7083333333333335</c:v>
                </c:pt>
                <c:pt idx="114">
                  <c:v>3.75</c:v>
                </c:pt>
                <c:pt idx="115">
                  <c:v>3.7916666666666665</c:v>
                </c:pt>
                <c:pt idx="116">
                  <c:v>3.8333333333333335</c:v>
                </c:pt>
                <c:pt idx="117">
                  <c:v>3.875</c:v>
                </c:pt>
                <c:pt idx="118">
                  <c:v>3.9166666666666665</c:v>
                </c:pt>
                <c:pt idx="119">
                  <c:v>3.9583333333333335</c:v>
                </c:pt>
                <c:pt idx="120">
                  <c:v>4</c:v>
                </c:pt>
                <c:pt idx="121">
                  <c:v>4.041666666666667</c:v>
                </c:pt>
                <c:pt idx="122">
                  <c:v>4.083333333333333</c:v>
                </c:pt>
                <c:pt idx="123">
                  <c:v>4.125</c:v>
                </c:pt>
                <c:pt idx="124">
                  <c:v>4.166666666666667</c:v>
                </c:pt>
                <c:pt idx="125">
                  <c:v>4.208333333333333</c:v>
                </c:pt>
                <c:pt idx="126">
                  <c:v>4.25</c:v>
                </c:pt>
                <c:pt idx="127">
                  <c:v>4.291666666666667</c:v>
                </c:pt>
                <c:pt idx="128">
                  <c:v>4.333333333333333</c:v>
                </c:pt>
                <c:pt idx="129">
                  <c:v>4.375</c:v>
                </c:pt>
                <c:pt idx="130">
                  <c:v>4.416666666666667</c:v>
                </c:pt>
                <c:pt idx="131">
                  <c:v>4.458333333333333</c:v>
                </c:pt>
                <c:pt idx="132">
                  <c:v>4.5</c:v>
                </c:pt>
                <c:pt idx="133">
                  <c:v>4.541666666666667</c:v>
                </c:pt>
                <c:pt idx="134">
                  <c:v>4.583333333333333</c:v>
                </c:pt>
                <c:pt idx="135">
                  <c:v>4.625</c:v>
                </c:pt>
                <c:pt idx="136">
                  <c:v>4.666666666666667</c:v>
                </c:pt>
                <c:pt idx="137">
                  <c:v>4.708333333333333</c:v>
                </c:pt>
                <c:pt idx="138">
                  <c:v>4.75</c:v>
                </c:pt>
                <c:pt idx="139">
                  <c:v>4.791666666666667</c:v>
                </c:pt>
                <c:pt idx="140">
                  <c:v>4.833333333333333</c:v>
                </c:pt>
                <c:pt idx="141">
                  <c:v>4.875</c:v>
                </c:pt>
                <c:pt idx="142">
                  <c:v>4.916666666666667</c:v>
                </c:pt>
                <c:pt idx="143">
                  <c:v>4.958333333333333</c:v>
                </c:pt>
                <c:pt idx="144">
                  <c:v>5</c:v>
                </c:pt>
                <c:pt idx="145">
                  <c:v>5.041666666666667</c:v>
                </c:pt>
                <c:pt idx="146">
                  <c:v>5.083333333333333</c:v>
                </c:pt>
                <c:pt idx="147">
                  <c:v>5.125</c:v>
                </c:pt>
                <c:pt idx="148">
                  <c:v>5.166666666666667</c:v>
                </c:pt>
                <c:pt idx="149">
                  <c:v>5.208333333333333</c:v>
                </c:pt>
                <c:pt idx="150">
                  <c:v>5.25</c:v>
                </c:pt>
                <c:pt idx="151">
                  <c:v>5.291666666666667</c:v>
                </c:pt>
                <c:pt idx="152">
                  <c:v>5.333333333333333</c:v>
                </c:pt>
                <c:pt idx="153">
                  <c:v>5.375</c:v>
                </c:pt>
                <c:pt idx="154">
                  <c:v>5.416666666666667</c:v>
                </c:pt>
                <c:pt idx="155">
                  <c:v>5.458333333333333</c:v>
                </c:pt>
                <c:pt idx="156">
                  <c:v>5.5</c:v>
                </c:pt>
                <c:pt idx="157">
                  <c:v>5.541666666666667</c:v>
                </c:pt>
                <c:pt idx="158">
                  <c:v>5.583333333333333</c:v>
                </c:pt>
                <c:pt idx="159">
                  <c:v>5.625</c:v>
                </c:pt>
                <c:pt idx="160">
                  <c:v>5.666666666666667</c:v>
                </c:pt>
                <c:pt idx="161">
                  <c:v>5.708333333333333</c:v>
                </c:pt>
                <c:pt idx="162">
                  <c:v>5.75</c:v>
                </c:pt>
                <c:pt idx="163">
                  <c:v>5.791666666666667</c:v>
                </c:pt>
                <c:pt idx="164">
                  <c:v>5.833333333333333</c:v>
                </c:pt>
                <c:pt idx="165">
                  <c:v>5.875</c:v>
                </c:pt>
                <c:pt idx="166">
                  <c:v>5.916666666666667</c:v>
                </c:pt>
                <c:pt idx="167">
                  <c:v>5.958333333333333</c:v>
                </c:pt>
                <c:pt idx="168">
                  <c:v>6</c:v>
                </c:pt>
                <c:pt idx="169">
                  <c:v>6.041666666666667</c:v>
                </c:pt>
                <c:pt idx="170">
                  <c:v>6.083333333333333</c:v>
                </c:pt>
                <c:pt idx="171">
                  <c:v>6.125</c:v>
                </c:pt>
                <c:pt idx="172">
                  <c:v>6.166666666666667</c:v>
                </c:pt>
                <c:pt idx="173">
                  <c:v>6.208333333333333</c:v>
                </c:pt>
                <c:pt idx="174">
                  <c:v>6.25</c:v>
                </c:pt>
                <c:pt idx="175">
                  <c:v>6.291666666666667</c:v>
                </c:pt>
                <c:pt idx="176">
                  <c:v>6.333333333333333</c:v>
                </c:pt>
                <c:pt idx="177">
                  <c:v>6.375</c:v>
                </c:pt>
                <c:pt idx="178">
                  <c:v>6.416666666666667</c:v>
                </c:pt>
                <c:pt idx="179">
                  <c:v>6.458333333333333</c:v>
                </c:pt>
                <c:pt idx="180">
                  <c:v>6.5</c:v>
                </c:pt>
                <c:pt idx="181">
                  <c:v>6.541666666666667</c:v>
                </c:pt>
                <c:pt idx="182">
                  <c:v>6.583333333333333</c:v>
                </c:pt>
                <c:pt idx="183">
                  <c:v>6.625</c:v>
                </c:pt>
                <c:pt idx="184">
                  <c:v>6.666666666666667</c:v>
                </c:pt>
                <c:pt idx="185">
                  <c:v>6.708333333333333</c:v>
                </c:pt>
                <c:pt idx="186">
                  <c:v>6.75</c:v>
                </c:pt>
                <c:pt idx="187">
                  <c:v>6.791666666666667</c:v>
                </c:pt>
                <c:pt idx="188">
                  <c:v>6.833333333333333</c:v>
                </c:pt>
                <c:pt idx="189">
                  <c:v>6.875</c:v>
                </c:pt>
                <c:pt idx="190">
                  <c:v>6.916666666666667</c:v>
                </c:pt>
                <c:pt idx="191">
                  <c:v>6.958333333333333</c:v>
                </c:pt>
                <c:pt idx="192">
                  <c:v>7</c:v>
                </c:pt>
                <c:pt idx="193">
                  <c:v>7.041666666666667</c:v>
                </c:pt>
                <c:pt idx="194">
                  <c:v>7.083333333333333</c:v>
                </c:pt>
                <c:pt idx="195">
                  <c:v>7.125</c:v>
                </c:pt>
                <c:pt idx="196">
                  <c:v>7.166666666666667</c:v>
                </c:pt>
                <c:pt idx="197">
                  <c:v>7.208333333333333</c:v>
                </c:pt>
                <c:pt idx="198">
                  <c:v>7.25</c:v>
                </c:pt>
                <c:pt idx="199">
                  <c:v>7.291666666666667</c:v>
                </c:pt>
                <c:pt idx="200">
                  <c:v>7.333333333333333</c:v>
                </c:pt>
                <c:pt idx="201">
                  <c:v>7.375</c:v>
                </c:pt>
                <c:pt idx="202">
                  <c:v>7.416666666666667</c:v>
                </c:pt>
                <c:pt idx="203">
                  <c:v>7.458333333333333</c:v>
                </c:pt>
                <c:pt idx="204">
                  <c:v>7.5</c:v>
                </c:pt>
                <c:pt idx="205">
                  <c:v>7.541666666666667</c:v>
                </c:pt>
                <c:pt idx="206">
                  <c:v>7.583333333333333</c:v>
                </c:pt>
                <c:pt idx="207">
                  <c:v>7.625</c:v>
                </c:pt>
                <c:pt idx="208">
                  <c:v>7.666666666666667</c:v>
                </c:pt>
                <c:pt idx="209">
                  <c:v>7.708333333333333</c:v>
                </c:pt>
                <c:pt idx="210">
                  <c:v>7.75</c:v>
                </c:pt>
                <c:pt idx="211">
                  <c:v>7.791666666666667</c:v>
                </c:pt>
                <c:pt idx="212">
                  <c:v>7.833333333333333</c:v>
                </c:pt>
                <c:pt idx="213">
                  <c:v>7.875</c:v>
                </c:pt>
                <c:pt idx="214">
                  <c:v>7.916666666666667</c:v>
                </c:pt>
                <c:pt idx="215">
                  <c:v>7.958333333333333</c:v>
                </c:pt>
                <c:pt idx="216">
                  <c:v>8</c:v>
                </c:pt>
                <c:pt idx="217">
                  <c:v>8.0416666666666661</c:v>
                </c:pt>
                <c:pt idx="218">
                  <c:v>8.0833333333333339</c:v>
                </c:pt>
                <c:pt idx="219">
                  <c:v>8.125</c:v>
                </c:pt>
                <c:pt idx="220">
                  <c:v>8.1666666666666661</c:v>
                </c:pt>
                <c:pt idx="221">
                  <c:v>8.2083333333333339</c:v>
                </c:pt>
                <c:pt idx="222">
                  <c:v>8.25</c:v>
                </c:pt>
                <c:pt idx="223">
                  <c:v>8.2916666666666661</c:v>
                </c:pt>
                <c:pt idx="224">
                  <c:v>8.3333333333333339</c:v>
                </c:pt>
                <c:pt idx="225">
                  <c:v>8.375</c:v>
                </c:pt>
                <c:pt idx="226">
                  <c:v>8.4166666666666661</c:v>
                </c:pt>
                <c:pt idx="227">
                  <c:v>8.4583333333333339</c:v>
                </c:pt>
                <c:pt idx="228">
                  <c:v>8.5</c:v>
                </c:pt>
                <c:pt idx="229">
                  <c:v>8.5416666666666661</c:v>
                </c:pt>
                <c:pt idx="230">
                  <c:v>8.5833333333333339</c:v>
                </c:pt>
                <c:pt idx="231">
                  <c:v>8.625</c:v>
                </c:pt>
                <c:pt idx="232">
                  <c:v>8.6666666666666661</c:v>
                </c:pt>
                <c:pt idx="233">
                  <c:v>8.7083333333333339</c:v>
                </c:pt>
                <c:pt idx="234">
                  <c:v>8.75</c:v>
                </c:pt>
                <c:pt idx="235">
                  <c:v>8.7916666666666661</c:v>
                </c:pt>
                <c:pt idx="236">
                  <c:v>8.8333333333333339</c:v>
                </c:pt>
                <c:pt idx="237">
                  <c:v>8.875</c:v>
                </c:pt>
                <c:pt idx="238">
                  <c:v>8.9166666666666661</c:v>
                </c:pt>
                <c:pt idx="239">
                  <c:v>8.9583333333333339</c:v>
                </c:pt>
              </c:numCache>
            </c:numRef>
          </c:cat>
          <c:val>
            <c:numRef>
              <c:f>Betrieb!$D$30:$D$269</c:f>
              <c:numCache>
                <c:formatCode>0.0</c:formatCode>
                <c:ptCount val="240"/>
                <c:pt idx="0">
                  <c:v>38.983854151651606</c:v>
                </c:pt>
                <c:pt idx="1">
                  <c:v>38.57780314773666</c:v>
                </c:pt>
                <c:pt idx="2">
                  <c:v>38.175981520864291</c:v>
                </c:pt>
                <c:pt idx="3">
                  <c:v>37.778345218366255</c:v>
                </c:pt>
                <c:pt idx="4">
                  <c:v>37.384850646421441</c:v>
                </c:pt>
                <c:pt idx="5">
                  <c:v>36.995454665276597</c:v>
                </c:pt>
                <c:pt idx="6">
                  <c:v>36.610114584516801</c:v>
                </c:pt>
                <c:pt idx="7">
                  <c:v>36.228788158385214</c:v>
                </c:pt>
                <c:pt idx="8">
                  <c:v>35.851433581151575</c:v>
                </c:pt>
                <c:pt idx="9">
                  <c:v>35.47800948252894</c:v>
                </c:pt>
                <c:pt idx="10">
                  <c:v>35.108474923138161</c:v>
                </c:pt>
                <c:pt idx="11">
                  <c:v>34.742789390019603</c:v>
                </c:pt>
                <c:pt idx="12">
                  <c:v>34.380912792191587</c:v>
                </c:pt>
                <c:pt idx="13">
                  <c:v>34.02280545625517</c:v>
                </c:pt>
                <c:pt idx="14">
                  <c:v>33.668428122044617</c:v>
                </c:pt>
                <c:pt idx="15">
                  <c:v>33.317741938323216</c:v>
                </c:pt>
                <c:pt idx="16">
                  <c:v>32.97070845852393</c:v>
                </c:pt>
                <c:pt idx="17">
                  <c:v>32.627289636534428</c:v>
                </c:pt>
                <c:pt idx="18">
                  <c:v>32.287447822525969</c:v>
                </c:pt>
                <c:pt idx="19">
                  <c:v>31.951145758825763</c:v>
                </c:pt>
                <c:pt idx="20">
                  <c:v>31.618346575832351</c:v>
                </c:pt>
                <c:pt idx="21">
                  <c:v>31.289013787973467</c:v>
                </c:pt>
                <c:pt idx="22">
                  <c:v>30.963111289706067</c:v>
                </c:pt>
                <c:pt idx="23">
                  <c:v>30.640603351557964</c:v>
                </c:pt>
                <c:pt idx="24">
                  <c:v>30.321454616210751</c:v>
                </c:pt>
                <c:pt idx="25">
                  <c:v>30.005630094623459</c:v>
                </c:pt>
                <c:pt idx="26">
                  <c:v>29.69309516219667</c:v>
                </c:pt>
                <c:pt idx="27">
                  <c:v>29.383815554976479</c:v>
                </c:pt>
                <c:pt idx="28">
                  <c:v>29.077757365898101</c:v>
                </c:pt>
                <c:pt idx="29">
                  <c:v>28.77488704106856</c:v>
                </c:pt>
                <c:pt idx="30">
                  <c:v>28.47517137608806</c:v>
                </c:pt>
                <c:pt idx="31">
                  <c:v>28.178577512409735</c:v>
                </c:pt>
                <c:pt idx="32">
                  <c:v>27.88507293373727</c:v>
                </c:pt>
                <c:pt idx="33">
                  <c:v>27.594625462460094</c:v>
                </c:pt>
                <c:pt idx="34">
                  <c:v>27.307203256125621</c:v>
                </c:pt>
                <c:pt idx="35">
                  <c:v>27.022774803948334</c:v>
                </c:pt>
                <c:pt idx="36">
                  <c:v>26.741308923355152</c:v>
                </c:pt>
                <c:pt idx="37">
                  <c:v>26.462774756566816</c:v>
                </c:pt>
                <c:pt idx="38">
                  <c:v>26.187141767214897</c:v>
                </c:pt>
                <c:pt idx="39">
                  <c:v>25.914379736993979</c:v>
                </c:pt>
                <c:pt idx="40">
                  <c:v>25.644458762348791</c:v>
                </c:pt>
                <c:pt idx="41">
                  <c:v>25.377349251195799</c:v>
                </c:pt>
                <c:pt idx="42">
                  <c:v>25.113021919678943</c:v>
                </c:pt>
                <c:pt idx="43">
                  <c:v>24.851447788959192</c:v>
                </c:pt>
                <c:pt idx="44">
                  <c:v>24.592598182037523</c:v>
                </c:pt>
                <c:pt idx="45">
                  <c:v>24.336444720610974</c:v>
                </c:pt>
                <c:pt idx="46">
                  <c:v>24.082959321961489</c:v>
                </c:pt>
                <c:pt idx="47">
                  <c:v>23.832114195877129</c:v>
                </c:pt>
                <c:pt idx="48">
                  <c:v>23.583881841605361</c:v>
                </c:pt>
                <c:pt idx="49">
                  <c:v>23.3382350448381</c:v>
                </c:pt>
                <c:pt idx="50">
                  <c:v>23.095146874728115</c:v>
                </c:pt>
                <c:pt idx="51">
                  <c:v>22.854590680936557</c:v>
                </c:pt>
                <c:pt idx="52">
                  <c:v>22.616540090711208</c:v>
                </c:pt>
                <c:pt idx="53">
                  <c:v>22.380969005995183</c:v>
                </c:pt>
                <c:pt idx="54">
                  <c:v>22.147851600565719</c:v>
                </c:pt>
                <c:pt idx="55">
                  <c:v>21.917162317202799</c:v>
                </c:pt>
                <c:pt idx="56">
                  <c:v>21.688875864887258</c:v>
                </c:pt>
                <c:pt idx="57">
                  <c:v>21.462967216028044</c:v>
                </c:pt>
                <c:pt idx="58">
                  <c:v>21.239411603718413</c:v>
                </c:pt>
                <c:pt idx="59">
                  <c:v>21.01818451902065</c:v>
                </c:pt>
                <c:pt idx="60">
                  <c:v>20.799261708279108</c:v>
                </c:pt>
                <c:pt idx="61">
                  <c:v>20.582619170461214</c:v>
                </c:pt>
                <c:pt idx="62">
                  <c:v>20.368233154526184</c:v>
                </c:pt>
                <c:pt idx="63">
                  <c:v>20.156080156821137</c:v>
                </c:pt>
                <c:pt idx="64">
                  <c:v>19.946136918504344</c:v>
                </c:pt>
                <c:pt idx="65">
                  <c:v>19.738380422995277</c:v>
                </c:pt>
                <c:pt idx="66">
                  <c:v>19.532787893451275</c:v>
                </c:pt>
                <c:pt idx="67">
                  <c:v>19.32933679027046</c:v>
                </c:pt>
                <c:pt idx="68">
                  <c:v>19.128004808620641</c:v>
                </c:pt>
                <c:pt idx="69">
                  <c:v>18.928769875994021</c:v>
                </c:pt>
                <c:pt idx="70">
                  <c:v>18.731610149787297</c:v>
                </c:pt>
                <c:pt idx="71">
                  <c:v>18.536504014907038</c:v>
                </c:pt>
                <c:pt idx="72">
                  <c:v>18.343430081399937</c:v>
                </c:pt>
                <c:pt idx="73">
                  <c:v>18.152367182107806</c:v>
                </c:pt>
                <c:pt idx="74">
                  <c:v>17.963294370346954</c:v>
                </c:pt>
                <c:pt idx="75">
                  <c:v>17.776190917611764</c:v>
                </c:pt>
                <c:pt idx="76">
                  <c:v>17.591036311302162</c:v>
                </c:pt>
                <c:pt idx="77">
                  <c:v>17.407810252474782</c:v>
                </c:pt>
                <c:pt idx="78">
                  <c:v>17.226492653617541</c:v>
                </c:pt>
                <c:pt idx="79">
                  <c:v>17.047063636447401</c:v>
                </c:pt>
                <c:pt idx="80">
                  <c:v>16.869503529731062</c:v>
                </c:pt>
                <c:pt idx="81">
                  <c:v>16.693792867128352</c:v>
                </c:pt>
                <c:pt idx="82">
                  <c:v>16.519912385058099</c:v>
                </c:pt>
                <c:pt idx="83">
                  <c:v>16.3478430205862</c:v>
                </c:pt>
                <c:pt idx="84">
                  <c:v>16.177565909335726</c:v>
                </c:pt>
                <c:pt idx="85">
                  <c:v>16.009062383418762</c:v>
                </c:pt>
                <c:pt idx="86">
                  <c:v>15.842313969389801</c:v>
                </c:pt>
                <c:pt idx="87">
                  <c:v>15.677302386220465</c:v>
                </c:pt>
                <c:pt idx="88">
                  <c:v>15.514009543295302</c:v>
                </c:pt>
                <c:pt idx="89">
                  <c:v>15.352417538428481</c:v>
                </c:pt>
                <c:pt idx="90">
                  <c:v>15.192508655901117</c:v>
                </c:pt>
                <c:pt idx="91">
                  <c:v>15.034265364519063</c:v>
                </c:pt>
                <c:pt idx="92">
                  <c:v>14.877670315690933</c:v>
                </c:pt>
                <c:pt idx="93">
                  <c:v>14.722706341526104</c:v>
                </c:pt>
                <c:pt idx="94">
                  <c:v>14.569356452952597</c:v>
                </c:pt>
                <c:pt idx="95">
                  <c:v>14.417603837854493</c:v>
                </c:pt>
                <c:pt idx="96">
                  <c:v>14.267431859228804</c:v>
                </c:pt>
                <c:pt idx="97">
                  <c:v>14.118824053361502</c:v>
                </c:pt>
                <c:pt idx="98">
                  <c:v>13.971764128022562</c:v>
                </c:pt>
                <c:pt idx="99">
                  <c:v>13.826235960679824</c:v>
                </c:pt>
                <c:pt idx="100">
                  <c:v>13.682223596731424</c:v>
                </c:pt>
                <c:pt idx="101">
                  <c:v>13.539711247756657</c:v>
                </c:pt>
                <c:pt idx="102">
                  <c:v>13.398683289785055</c:v>
                </c:pt>
                <c:pt idx="103">
                  <c:v>13.2591242615835</c:v>
                </c:pt>
                <c:pt idx="104">
                  <c:v>13.121018862961158</c:v>
                </c:pt>
                <c:pt idx="105">
                  <c:v>12.9843519530921</c:v>
                </c:pt>
                <c:pt idx="106">
                  <c:v>12.849108548855357</c:v>
                </c:pt>
                <c:pt idx="107">
                  <c:v>12.7152738231923</c:v>
                </c:pt>
                <c:pt idx="108">
                  <c:v>12.582833103481114</c:v>
                </c:pt>
                <c:pt idx="109">
                  <c:v>12.451771869928187</c:v>
                </c:pt>
                <c:pt idx="110">
                  <c:v>12.322075753976296</c:v>
                </c:pt>
                <c:pt idx="111">
                  <c:v>12.193730536729319</c:v>
                </c:pt>
                <c:pt idx="112">
                  <c:v>12.06672214739341</c:v>
                </c:pt>
                <c:pt idx="113">
                  <c:v>11.941036661734364</c:v>
                </c:pt>
                <c:pt idx="114">
                  <c:v>11.816660300551073</c:v>
                </c:pt>
                <c:pt idx="115">
                  <c:v>11.693579428164901</c:v>
                </c:pt>
                <c:pt idx="116">
                  <c:v>11.571780550924732</c:v>
                </c:pt>
                <c:pt idx="117">
                  <c:v>11.451250315727673</c:v>
                </c:pt>
                <c:pt idx="118">
                  <c:v>11.331975508555082</c:v>
                </c:pt>
                <c:pt idx="119">
                  <c:v>11.213943053023913</c:v>
                </c:pt>
                <c:pt idx="120">
                  <c:v>11.097140008953104</c:v>
                </c:pt>
                <c:pt idx="121">
                  <c:v>10.981553570944914</c:v>
                </c:pt>
                <c:pt idx="122">
                  <c:v>10.867171066981051</c:v>
                </c:pt>
                <c:pt idx="123">
                  <c:v>10.75397995703339</c:v>
                </c:pt>
                <c:pt idx="124">
                  <c:v>10.641967831689195</c:v>
                </c:pt>
                <c:pt idx="125">
                  <c:v>10.531122410790632</c:v>
                </c:pt>
                <c:pt idx="126">
                  <c:v>10.421431542088477</c:v>
                </c:pt>
                <c:pt idx="127">
                  <c:v>10.31288319990983</c:v>
                </c:pt>
                <c:pt idx="128">
                  <c:v>10.205465483839713</c:v>
                </c:pt>
                <c:pt idx="129">
                  <c:v>10.099166617416397</c:v>
                </c:pt>
                <c:pt idx="130">
                  <c:v>9.9939749468403214</c:v>
                </c:pt>
                <c:pt idx="131">
                  <c:v>9.8898789396964659</c:v>
                </c:pt>
                <c:pt idx="132">
                  <c:v>9.7868671836900134</c:v>
                </c:pt>
                <c:pt idx="133">
                  <c:v>9.6849283853952013</c:v>
                </c:pt>
                <c:pt idx="134">
                  <c:v>9.5840513690171907</c:v>
                </c:pt>
                <c:pt idx="135">
                  <c:v>9.4842250751668438</c:v>
                </c:pt>
                <c:pt idx="136">
                  <c:v>9.3854385596482466</c:v>
                </c:pt>
                <c:pt idx="137">
                  <c:v>9.287680992258883</c:v>
                </c:pt>
                <c:pt idx="138">
                  <c:v>9.1909416556022823</c:v>
                </c:pt>
                <c:pt idx="139">
                  <c:v>9.0952099439130478</c:v>
                </c:pt>
                <c:pt idx="140">
                  <c:v>9.0004753618941322</c:v>
                </c:pt>
                <c:pt idx="141">
                  <c:v>8.9067275235661949</c:v>
                </c:pt>
                <c:pt idx="142">
                  <c:v>8.8139561511289806</c:v>
                </c:pt>
                <c:pt idx="143">
                  <c:v>8.7221510738345209</c:v>
                </c:pt>
                <c:pt idx="144">
                  <c:v>8.6313022268721102</c:v>
                </c:pt>
                <c:pt idx="145">
                  <c:v>8.5413996502648608</c:v>
                </c:pt>
                <c:pt idx="146">
                  <c:v>8.4524334877777694</c:v>
                </c:pt>
                <c:pt idx="147">
                  <c:v>8.3643939858371681</c:v>
                </c:pt>
                <c:pt idx="148">
                  <c:v>8.277271492461395</c:v>
                </c:pt>
                <c:pt idx="149">
                  <c:v>8.1910564562026433</c:v>
                </c:pt>
                <c:pt idx="150">
                  <c:v>8.1057394250998005</c:v>
                </c:pt>
                <c:pt idx="151">
                  <c:v>8.0213110456422179</c:v>
                </c:pt>
                <c:pt idx="152">
                  <c:v>7.9377620617442499</c:v>
                </c:pt>
                <c:pt idx="153">
                  <c:v>7.8550833137304972</c:v>
                </c:pt>
                <c:pt idx="154">
                  <c:v>7.7732657373316112</c:v>
                </c:pt>
                <c:pt idx="155">
                  <c:v>7.6923003626905428</c:v>
                </c:pt>
                <c:pt idx="156">
                  <c:v>7.6121783133791761</c:v>
                </c:pt>
                <c:pt idx="157">
                  <c:v>7.5328908054251604</c:v>
                </c:pt>
                <c:pt idx="158">
                  <c:v>7.4544291463489261</c:v>
                </c:pt>
                <c:pt idx="159">
                  <c:v>7.3767847342106858</c:v>
                </c:pt>
                <c:pt idx="160">
                  <c:v>7.2999490566674021</c:v>
                </c:pt>
                <c:pt idx="161">
                  <c:v>7.2239136900395442</c:v>
                </c:pt>
                <c:pt idx="162">
                  <c:v>7.1486702983875867</c:v>
                </c:pt>
                <c:pt idx="163">
                  <c:v>7.0742106325981222</c:v>
                </c:pt>
                <c:pt idx="164">
                  <c:v>7.0005265294794823</c:v>
                </c:pt>
                <c:pt idx="165">
                  <c:v>6.9276099108668019</c:v>
                </c:pt>
                <c:pt idx="166">
                  <c:v>6.8554527827363732</c:v>
                </c:pt>
                <c:pt idx="167">
                  <c:v>6.7840472343292593</c:v>
                </c:pt>
                <c:pt idx="168">
                  <c:v>6.7133854372840043</c:v>
                </c:pt>
                <c:pt idx="169">
                  <c:v>6.6434596447783996</c:v>
                </c:pt>
                <c:pt idx="170">
                  <c:v>6.5742621906801775</c:v>
                </c:pt>
                <c:pt idx="171">
                  <c:v>6.5057854887065547</c:v>
                </c:pt>
                <c:pt idx="172">
                  <c:v>6.4380220315925367</c:v>
                </c:pt>
                <c:pt idx="173">
                  <c:v>6.3709643902678659</c:v>
                </c:pt>
                <c:pt idx="174">
                  <c:v>6.304605213042568</c:v>
                </c:pt>
                <c:pt idx="175">
                  <c:v>6.2389372248009556</c:v>
                </c:pt>
                <c:pt idx="176">
                  <c:v>6.1739532262040537</c:v>
                </c:pt>
                <c:pt idx="177">
                  <c:v>6.1096460929003067</c:v>
                </c:pt>
                <c:pt idx="178">
                  <c:v>6.0460087747445259</c:v>
                </c:pt>
                <c:pt idx="179">
                  <c:v>5.9830342950249626</c:v>
                </c:pt>
                <c:pt idx="180">
                  <c:v>5.9207157496984335</c:v>
                </c:pt>
                <c:pt idx="181">
                  <c:v>5.8590463066334202</c:v>
                </c:pt>
                <c:pt idx="182">
                  <c:v>5.7980192048610339</c:v>
                </c:pt>
                <c:pt idx="183">
                  <c:v>5.7376277538338085</c:v>
                </c:pt>
                <c:pt idx="184">
                  <c:v>5.67786533269219</c:v>
                </c:pt>
                <c:pt idx="185">
                  <c:v>5.6187253895386746</c:v>
                </c:pt>
                <c:pt idx="186">
                  <c:v>5.5602014407195224</c:v>
                </c:pt>
                <c:pt idx="187">
                  <c:v>5.5022870701139199</c:v>
                </c:pt>
                <c:pt idx="188">
                  <c:v>5.4449759284305799</c:v>
                </c:pt>
                <c:pt idx="189">
                  <c:v>5.3882617325116433</c:v>
                </c:pt>
                <c:pt idx="190">
                  <c:v>5.3321382646438531</c:v>
                </c:pt>
                <c:pt idx="191">
                  <c:v>5.2765993718768778</c:v>
                </c:pt>
                <c:pt idx="192">
                  <c:v>5.2216389653487614</c:v>
                </c:pt>
                <c:pt idx="193">
                  <c:v>5.1672510196183774</c:v>
                </c:pt>
                <c:pt idx="194">
                  <c:v>5.1134295720048479</c:v>
                </c:pt>
                <c:pt idx="195">
                  <c:v>5.0601687219338434</c:v>
                </c:pt>
                <c:pt idx="196">
                  <c:v>5.0074626302906911</c:v>
                </c:pt>
                <c:pt idx="197">
                  <c:v>4.9553055187802082</c:v>
                </c:pt>
                <c:pt idx="198">
                  <c:v>4.9036916692932211</c:v>
                </c:pt>
                <c:pt idx="199">
                  <c:v>4.8526154232796754</c:v>
                </c:pt>
                <c:pt idx="200">
                  <c:v>4.8020711811282775</c:v>
                </c:pt>
                <c:pt idx="201">
                  <c:v>4.7520534015525868</c:v>
                </c:pt>
                <c:pt idx="202">
                  <c:v>4.7025566009835211</c:v>
                </c:pt>
                <c:pt idx="203">
                  <c:v>4.6535753529681729</c:v>
                </c:pt>
                <c:pt idx="204">
                  <c:v>4.6051042875748971</c:v>
                </c:pt>
                <c:pt idx="205">
                  <c:v>4.5571380908045969</c:v>
                </c:pt>
                <c:pt idx="206">
                  <c:v>4.5096715040081286</c:v>
                </c:pt>
                <c:pt idx="207">
                  <c:v>4.4626993233097876</c:v>
                </c:pt>
                <c:pt idx="208">
                  <c:v>4.416216399036796</c:v>
                </c:pt>
                <c:pt idx="209">
                  <c:v>4.3702176351547353</c:v>
                </c:pt>
                <c:pt idx="210">
                  <c:v>4.3246979887088433</c:v>
                </c:pt>
                <c:pt idx="211">
                  <c:v>4.2796524692711566</c:v>
                </c:pt>
                <c:pt idx="212">
                  <c:v>4.2350761383933904</c:v>
                </c:pt>
                <c:pt idx="213">
                  <c:v>4.190964109065523</c:v>
                </c:pt>
                <c:pt idx="214">
                  <c:v>4.1473115451800346</c:v>
                </c:pt>
                <c:pt idx="215">
                  <c:v>4.1041136610016933</c:v>
                </c:pt>
                <c:pt idx="216">
                  <c:v>4.0613657206428977</c:v>
                </c:pt>
                <c:pt idx="217">
                  <c:v>4.0190630375444663</c:v>
                </c:pt>
                <c:pt idx="218">
                  <c:v>3.977200973961835</c:v>
                </c:pt>
                <c:pt idx="219">
                  <c:v>3.9357749404566214</c:v>
                </c:pt>
                <c:pt idx="220">
                  <c:v>3.8947803953934574</c:v>
                </c:pt>
                <c:pt idx="221">
                  <c:v>3.8542128444420909</c:v>
                </c:pt>
                <c:pt idx="222">
                  <c:v>3.8140678400846562</c:v>
                </c:pt>
                <c:pt idx="223">
                  <c:v>3.7743409811280881</c:v>
                </c:pt>
                <c:pt idx="224">
                  <c:v>3.7350279122215992</c:v>
                </c:pt>
                <c:pt idx="225">
                  <c:v>3.6961243233792</c:v>
                </c:pt>
                <c:pt idx="226">
                  <c:v>3.6576259495071803</c:v>
                </c:pt>
                <c:pt idx="227">
                  <c:v>3.6195285699365183</c:v>
                </c:pt>
                <c:pt idx="228">
                  <c:v>3.5818280079601625</c:v>
                </c:pt>
                <c:pt idx="229">
                  <c:v>3.5445201303751221</c:v>
                </c:pt>
                <c:pt idx="230">
                  <c:v>3.5076008470293383</c:v>
                </c:pt>
                <c:pt idx="231">
                  <c:v>3.4710661103732678</c:v>
                </c:pt>
                <c:pt idx="232">
                  <c:v>3.4349119150161496</c:v>
                </c:pt>
                <c:pt idx="233">
                  <c:v>3.3991342972868717</c:v>
                </c:pt>
                <c:pt idx="234">
                  <c:v>3.3637293347994319</c:v>
                </c:pt>
                <c:pt idx="235">
                  <c:v>3.3286931460229154</c:v>
                </c:pt>
                <c:pt idx="236">
                  <c:v>3.2940218898559519</c:v>
                </c:pt>
                <c:pt idx="237">
                  <c:v>3.2597117652056125</c:v>
                </c:pt>
                <c:pt idx="238">
                  <c:v>3.2257590105706777</c:v>
                </c:pt>
                <c:pt idx="239">
                  <c:v>3.1921599036292623</c:v>
                </c:pt>
              </c:numCache>
            </c:numRef>
          </c:val>
          <c:smooth val="0"/>
          <c:extLst>
            <c:ext xmlns:c16="http://schemas.microsoft.com/office/drawing/2014/chart" uri="{C3380CC4-5D6E-409C-BE32-E72D297353CC}">
              <c16:uniqueId val="{00000000-0607-436E-9131-306833E82B6F}"/>
            </c:ext>
          </c:extLst>
        </c:ser>
        <c:ser>
          <c:idx val="1"/>
          <c:order val="1"/>
          <c:tx>
            <c:v>Tochter-Nuklid</c:v>
          </c:tx>
          <c:spPr>
            <a:ln w="12700">
              <a:solidFill>
                <a:srgbClr val="FF00FF"/>
              </a:solidFill>
              <a:prstDash val="solid"/>
            </a:ln>
          </c:spPr>
          <c:marker>
            <c:symbol val="none"/>
          </c:marker>
          <c:cat>
            <c:numRef>
              <c:f>Betrieb!$C$30:$C$269</c:f>
              <c:numCache>
                <c:formatCode>0.0</c:formatCode>
                <c:ptCount val="240"/>
                <c:pt idx="0">
                  <c:v>-1</c:v>
                </c:pt>
                <c:pt idx="1">
                  <c:v>-0.95833333333333337</c:v>
                </c:pt>
                <c:pt idx="2">
                  <c:v>-0.91666666666666663</c:v>
                </c:pt>
                <c:pt idx="3">
                  <c:v>-0.875</c:v>
                </c:pt>
                <c:pt idx="4">
                  <c:v>-0.83333333333333337</c:v>
                </c:pt>
                <c:pt idx="5">
                  <c:v>-0.79166666666666663</c:v>
                </c:pt>
                <c:pt idx="6">
                  <c:v>-0.75</c:v>
                </c:pt>
                <c:pt idx="7">
                  <c:v>-0.70833333333333337</c:v>
                </c:pt>
                <c:pt idx="8">
                  <c:v>-0.66666666666666663</c:v>
                </c:pt>
                <c:pt idx="9">
                  <c:v>-0.625</c:v>
                </c:pt>
                <c:pt idx="10">
                  <c:v>-0.58333333333333337</c:v>
                </c:pt>
                <c:pt idx="11">
                  <c:v>-0.54166666666666663</c:v>
                </c:pt>
                <c:pt idx="12">
                  <c:v>-0.5</c:v>
                </c:pt>
                <c:pt idx="13">
                  <c:v>-0.45833333333333331</c:v>
                </c:pt>
                <c:pt idx="14">
                  <c:v>-0.41666666666666669</c:v>
                </c:pt>
                <c:pt idx="15">
                  <c:v>-0.375</c:v>
                </c:pt>
                <c:pt idx="16">
                  <c:v>-0.33333333333333331</c:v>
                </c:pt>
                <c:pt idx="17">
                  <c:v>-0.29166666666666669</c:v>
                </c:pt>
                <c:pt idx="18">
                  <c:v>-0.25</c:v>
                </c:pt>
                <c:pt idx="19">
                  <c:v>-0.20833333333333334</c:v>
                </c:pt>
                <c:pt idx="20">
                  <c:v>-0.16666666666666666</c:v>
                </c:pt>
                <c:pt idx="21">
                  <c:v>-0.125</c:v>
                </c:pt>
                <c:pt idx="22">
                  <c:v>-8.3333333333333329E-2</c:v>
                </c:pt>
                <c:pt idx="23">
                  <c:v>-4.1666666666666664E-2</c:v>
                </c:pt>
                <c:pt idx="24">
                  <c:v>0</c:v>
                </c:pt>
                <c:pt idx="25">
                  <c:v>4.1666666666666664E-2</c:v>
                </c:pt>
                <c:pt idx="26">
                  <c:v>8.3333333333333329E-2</c:v>
                </c:pt>
                <c:pt idx="27">
                  <c:v>0.125</c:v>
                </c:pt>
                <c:pt idx="28">
                  <c:v>0.16666666666666666</c:v>
                </c:pt>
                <c:pt idx="29">
                  <c:v>0.20833333333333334</c:v>
                </c:pt>
                <c:pt idx="30">
                  <c:v>0.25</c:v>
                </c:pt>
                <c:pt idx="31">
                  <c:v>0.29166666666666669</c:v>
                </c:pt>
                <c:pt idx="32">
                  <c:v>0.33333333333333331</c:v>
                </c:pt>
                <c:pt idx="33">
                  <c:v>0.375</c:v>
                </c:pt>
                <c:pt idx="34">
                  <c:v>0.41666666666666669</c:v>
                </c:pt>
                <c:pt idx="35">
                  <c:v>0.45833333333333331</c:v>
                </c:pt>
                <c:pt idx="36">
                  <c:v>0.5</c:v>
                </c:pt>
                <c:pt idx="37">
                  <c:v>0.54166666666666663</c:v>
                </c:pt>
                <c:pt idx="38">
                  <c:v>0.58333333333333337</c:v>
                </c:pt>
                <c:pt idx="39">
                  <c:v>0.625</c:v>
                </c:pt>
                <c:pt idx="40">
                  <c:v>0.66666666666666663</c:v>
                </c:pt>
                <c:pt idx="41">
                  <c:v>0.70833333333333337</c:v>
                </c:pt>
                <c:pt idx="42">
                  <c:v>0.75</c:v>
                </c:pt>
                <c:pt idx="43">
                  <c:v>0.79166666666666663</c:v>
                </c:pt>
                <c:pt idx="44">
                  <c:v>0.83333333333333337</c:v>
                </c:pt>
                <c:pt idx="45">
                  <c:v>0.875</c:v>
                </c:pt>
                <c:pt idx="46">
                  <c:v>0.91666666666666663</c:v>
                </c:pt>
                <c:pt idx="47">
                  <c:v>0.95833333333333337</c:v>
                </c:pt>
                <c:pt idx="48">
                  <c:v>1</c:v>
                </c:pt>
                <c:pt idx="49">
                  <c:v>1.0416666666666667</c:v>
                </c:pt>
                <c:pt idx="50">
                  <c:v>1.0833333333333333</c:v>
                </c:pt>
                <c:pt idx="51">
                  <c:v>1.125</c:v>
                </c:pt>
                <c:pt idx="52">
                  <c:v>1.1666666666666667</c:v>
                </c:pt>
                <c:pt idx="53">
                  <c:v>1.2083333333333333</c:v>
                </c:pt>
                <c:pt idx="54">
                  <c:v>1.25</c:v>
                </c:pt>
                <c:pt idx="55">
                  <c:v>1.2916666666666667</c:v>
                </c:pt>
                <c:pt idx="56">
                  <c:v>1.3333333333333333</c:v>
                </c:pt>
                <c:pt idx="57">
                  <c:v>1.375</c:v>
                </c:pt>
                <c:pt idx="58">
                  <c:v>1.4166666666666667</c:v>
                </c:pt>
                <c:pt idx="59">
                  <c:v>1.4583333333333333</c:v>
                </c:pt>
                <c:pt idx="60">
                  <c:v>1.5</c:v>
                </c:pt>
                <c:pt idx="61">
                  <c:v>1.5416666666666667</c:v>
                </c:pt>
                <c:pt idx="62">
                  <c:v>1.5833333333333333</c:v>
                </c:pt>
                <c:pt idx="63">
                  <c:v>1.625</c:v>
                </c:pt>
                <c:pt idx="64">
                  <c:v>1.6666666666666667</c:v>
                </c:pt>
                <c:pt idx="65">
                  <c:v>1.7083333333333333</c:v>
                </c:pt>
                <c:pt idx="66">
                  <c:v>1.75</c:v>
                </c:pt>
                <c:pt idx="67">
                  <c:v>1.7916666666666667</c:v>
                </c:pt>
                <c:pt idx="68">
                  <c:v>1.8333333333333333</c:v>
                </c:pt>
                <c:pt idx="69">
                  <c:v>1.875</c:v>
                </c:pt>
                <c:pt idx="70">
                  <c:v>1.9166666666666667</c:v>
                </c:pt>
                <c:pt idx="71">
                  <c:v>1.9583333333333333</c:v>
                </c:pt>
                <c:pt idx="72">
                  <c:v>2</c:v>
                </c:pt>
                <c:pt idx="73">
                  <c:v>2.0416666666666665</c:v>
                </c:pt>
                <c:pt idx="74">
                  <c:v>2.0833333333333335</c:v>
                </c:pt>
                <c:pt idx="75">
                  <c:v>2.125</c:v>
                </c:pt>
                <c:pt idx="76">
                  <c:v>2.1666666666666665</c:v>
                </c:pt>
                <c:pt idx="77">
                  <c:v>2.2083333333333335</c:v>
                </c:pt>
                <c:pt idx="78">
                  <c:v>2.25</c:v>
                </c:pt>
                <c:pt idx="79">
                  <c:v>2.2916666666666665</c:v>
                </c:pt>
                <c:pt idx="80">
                  <c:v>2.3333333333333335</c:v>
                </c:pt>
                <c:pt idx="81">
                  <c:v>2.375</c:v>
                </c:pt>
                <c:pt idx="82">
                  <c:v>2.4166666666666665</c:v>
                </c:pt>
                <c:pt idx="83">
                  <c:v>2.4583333333333335</c:v>
                </c:pt>
                <c:pt idx="84">
                  <c:v>2.5</c:v>
                </c:pt>
                <c:pt idx="85">
                  <c:v>2.5416666666666665</c:v>
                </c:pt>
                <c:pt idx="86">
                  <c:v>2.5833333333333335</c:v>
                </c:pt>
                <c:pt idx="87">
                  <c:v>2.625</c:v>
                </c:pt>
                <c:pt idx="88">
                  <c:v>2.6666666666666665</c:v>
                </c:pt>
                <c:pt idx="89">
                  <c:v>2.7083333333333335</c:v>
                </c:pt>
                <c:pt idx="90">
                  <c:v>2.75</c:v>
                </c:pt>
                <c:pt idx="91">
                  <c:v>2.7916666666666665</c:v>
                </c:pt>
                <c:pt idx="92">
                  <c:v>2.8333333333333335</c:v>
                </c:pt>
                <c:pt idx="93">
                  <c:v>2.875</c:v>
                </c:pt>
                <c:pt idx="94">
                  <c:v>2.9166666666666665</c:v>
                </c:pt>
                <c:pt idx="95">
                  <c:v>2.9583333333333335</c:v>
                </c:pt>
                <c:pt idx="96">
                  <c:v>3</c:v>
                </c:pt>
                <c:pt idx="97">
                  <c:v>3.0416666666666665</c:v>
                </c:pt>
                <c:pt idx="98">
                  <c:v>3.0833333333333335</c:v>
                </c:pt>
                <c:pt idx="99">
                  <c:v>3.125</c:v>
                </c:pt>
                <c:pt idx="100">
                  <c:v>3.1666666666666665</c:v>
                </c:pt>
                <c:pt idx="101">
                  <c:v>3.2083333333333335</c:v>
                </c:pt>
                <c:pt idx="102">
                  <c:v>3.25</c:v>
                </c:pt>
                <c:pt idx="103">
                  <c:v>3.2916666666666665</c:v>
                </c:pt>
                <c:pt idx="104">
                  <c:v>3.3333333333333335</c:v>
                </c:pt>
                <c:pt idx="105">
                  <c:v>3.375</c:v>
                </c:pt>
                <c:pt idx="106">
                  <c:v>3.4166666666666665</c:v>
                </c:pt>
                <c:pt idx="107">
                  <c:v>3.4583333333333335</c:v>
                </c:pt>
                <c:pt idx="108">
                  <c:v>3.5</c:v>
                </c:pt>
                <c:pt idx="109">
                  <c:v>3.5416666666666665</c:v>
                </c:pt>
                <c:pt idx="110">
                  <c:v>3.5833333333333335</c:v>
                </c:pt>
                <c:pt idx="111">
                  <c:v>3.625</c:v>
                </c:pt>
                <c:pt idx="112">
                  <c:v>3.6666666666666665</c:v>
                </c:pt>
                <c:pt idx="113">
                  <c:v>3.7083333333333335</c:v>
                </c:pt>
                <c:pt idx="114">
                  <c:v>3.75</c:v>
                </c:pt>
                <c:pt idx="115">
                  <c:v>3.7916666666666665</c:v>
                </c:pt>
                <c:pt idx="116">
                  <c:v>3.8333333333333335</c:v>
                </c:pt>
                <c:pt idx="117">
                  <c:v>3.875</c:v>
                </c:pt>
                <c:pt idx="118">
                  <c:v>3.9166666666666665</c:v>
                </c:pt>
                <c:pt idx="119">
                  <c:v>3.9583333333333335</c:v>
                </c:pt>
                <c:pt idx="120">
                  <c:v>4</c:v>
                </c:pt>
                <c:pt idx="121">
                  <c:v>4.041666666666667</c:v>
                </c:pt>
                <c:pt idx="122">
                  <c:v>4.083333333333333</c:v>
                </c:pt>
                <c:pt idx="123">
                  <c:v>4.125</c:v>
                </c:pt>
                <c:pt idx="124">
                  <c:v>4.166666666666667</c:v>
                </c:pt>
                <c:pt idx="125">
                  <c:v>4.208333333333333</c:v>
                </c:pt>
                <c:pt idx="126">
                  <c:v>4.25</c:v>
                </c:pt>
                <c:pt idx="127">
                  <c:v>4.291666666666667</c:v>
                </c:pt>
                <c:pt idx="128">
                  <c:v>4.333333333333333</c:v>
                </c:pt>
                <c:pt idx="129">
                  <c:v>4.375</c:v>
                </c:pt>
                <c:pt idx="130">
                  <c:v>4.416666666666667</c:v>
                </c:pt>
                <c:pt idx="131">
                  <c:v>4.458333333333333</c:v>
                </c:pt>
                <c:pt idx="132">
                  <c:v>4.5</c:v>
                </c:pt>
                <c:pt idx="133">
                  <c:v>4.541666666666667</c:v>
                </c:pt>
                <c:pt idx="134">
                  <c:v>4.583333333333333</c:v>
                </c:pt>
                <c:pt idx="135">
                  <c:v>4.625</c:v>
                </c:pt>
                <c:pt idx="136">
                  <c:v>4.666666666666667</c:v>
                </c:pt>
                <c:pt idx="137">
                  <c:v>4.708333333333333</c:v>
                </c:pt>
                <c:pt idx="138">
                  <c:v>4.75</c:v>
                </c:pt>
                <c:pt idx="139">
                  <c:v>4.791666666666667</c:v>
                </c:pt>
                <c:pt idx="140">
                  <c:v>4.833333333333333</c:v>
                </c:pt>
                <c:pt idx="141">
                  <c:v>4.875</c:v>
                </c:pt>
                <c:pt idx="142">
                  <c:v>4.916666666666667</c:v>
                </c:pt>
                <c:pt idx="143">
                  <c:v>4.958333333333333</c:v>
                </c:pt>
                <c:pt idx="144">
                  <c:v>5</c:v>
                </c:pt>
                <c:pt idx="145">
                  <c:v>5.041666666666667</c:v>
                </c:pt>
                <c:pt idx="146">
                  <c:v>5.083333333333333</c:v>
                </c:pt>
                <c:pt idx="147">
                  <c:v>5.125</c:v>
                </c:pt>
                <c:pt idx="148">
                  <c:v>5.166666666666667</c:v>
                </c:pt>
                <c:pt idx="149">
                  <c:v>5.208333333333333</c:v>
                </c:pt>
                <c:pt idx="150">
                  <c:v>5.25</c:v>
                </c:pt>
                <c:pt idx="151">
                  <c:v>5.291666666666667</c:v>
                </c:pt>
                <c:pt idx="152">
                  <c:v>5.333333333333333</c:v>
                </c:pt>
                <c:pt idx="153">
                  <c:v>5.375</c:v>
                </c:pt>
                <c:pt idx="154">
                  <c:v>5.416666666666667</c:v>
                </c:pt>
                <c:pt idx="155">
                  <c:v>5.458333333333333</c:v>
                </c:pt>
                <c:pt idx="156">
                  <c:v>5.5</c:v>
                </c:pt>
                <c:pt idx="157">
                  <c:v>5.541666666666667</c:v>
                </c:pt>
                <c:pt idx="158">
                  <c:v>5.583333333333333</c:v>
                </c:pt>
                <c:pt idx="159">
                  <c:v>5.625</c:v>
                </c:pt>
                <c:pt idx="160">
                  <c:v>5.666666666666667</c:v>
                </c:pt>
                <c:pt idx="161">
                  <c:v>5.708333333333333</c:v>
                </c:pt>
                <c:pt idx="162">
                  <c:v>5.75</c:v>
                </c:pt>
                <c:pt idx="163">
                  <c:v>5.791666666666667</c:v>
                </c:pt>
                <c:pt idx="164">
                  <c:v>5.833333333333333</c:v>
                </c:pt>
                <c:pt idx="165">
                  <c:v>5.875</c:v>
                </c:pt>
                <c:pt idx="166">
                  <c:v>5.916666666666667</c:v>
                </c:pt>
                <c:pt idx="167">
                  <c:v>5.958333333333333</c:v>
                </c:pt>
                <c:pt idx="168">
                  <c:v>6</c:v>
                </c:pt>
                <c:pt idx="169">
                  <c:v>6.041666666666667</c:v>
                </c:pt>
                <c:pt idx="170">
                  <c:v>6.083333333333333</c:v>
                </c:pt>
                <c:pt idx="171">
                  <c:v>6.125</c:v>
                </c:pt>
                <c:pt idx="172">
                  <c:v>6.166666666666667</c:v>
                </c:pt>
                <c:pt idx="173">
                  <c:v>6.208333333333333</c:v>
                </c:pt>
                <c:pt idx="174">
                  <c:v>6.25</c:v>
                </c:pt>
                <c:pt idx="175">
                  <c:v>6.291666666666667</c:v>
                </c:pt>
                <c:pt idx="176">
                  <c:v>6.333333333333333</c:v>
                </c:pt>
                <c:pt idx="177">
                  <c:v>6.375</c:v>
                </c:pt>
                <c:pt idx="178">
                  <c:v>6.416666666666667</c:v>
                </c:pt>
                <c:pt idx="179">
                  <c:v>6.458333333333333</c:v>
                </c:pt>
                <c:pt idx="180">
                  <c:v>6.5</c:v>
                </c:pt>
                <c:pt idx="181">
                  <c:v>6.541666666666667</c:v>
                </c:pt>
                <c:pt idx="182">
                  <c:v>6.583333333333333</c:v>
                </c:pt>
                <c:pt idx="183">
                  <c:v>6.625</c:v>
                </c:pt>
                <c:pt idx="184">
                  <c:v>6.666666666666667</c:v>
                </c:pt>
                <c:pt idx="185">
                  <c:v>6.708333333333333</c:v>
                </c:pt>
                <c:pt idx="186">
                  <c:v>6.75</c:v>
                </c:pt>
                <c:pt idx="187">
                  <c:v>6.791666666666667</c:v>
                </c:pt>
                <c:pt idx="188">
                  <c:v>6.833333333333333</c:v>
                </c:pt>
                <c:pt idx="189">
                  <c:v>6.875</c:v>
                </c:pt>
                <c:pt idx="190">
                  <c:v>6.916666666666667</c:v>
                </c:pt>
                <c:pt idx="191">
                  <c:v>6.958333333333333</c:v>
                </c:pt>
                <c:pt idx="192">
                  <c:v>7</c:v>
                </c:pt>
                <c:pt idx="193">
                  <c:v>7.041666666666667</c:v>
                </c:pt>
                <c:pt idx="194">
                  <c:v>7.083333333333333</c:v>
                </c:pt>
                <c:pt idx="195">
                  <c:v>7.125</c:v>
                </c:pt>
                <c:pt idx="196">
                  <c:v>7.166666666666667</c:v>
                </c:pt>
                <c:pt idx="197">
                  <c:v>7.208333333333333</c:v>
                </c:pt>
                <c:pt idx="198">
                  <c:v>7.25</c:v>
                </c:pt>
                <c:pt idx="199">
                  <c:v>7.291666666666667</c:v>
                </c:pt>
                <c:pt idx="200">
                  <c:v>7.333333333333333</c:v>
                </c:pt>
                <c:pt idx="201">
                  <c:v>7.375</c:v>
                </c:pt>
                <c:pt idx="202">
                  <c:v>7.416666666666667</c:v>
                </c:pt>
                <c:pt idx="203">
                  <c:v>7.458333333333333</c:v>
                </c:pt>
                <c:pt idx="204">
                  <c:v>7.5</c:v>
                </c:pt>
                <c:pt idx="205">
                  <c:v>7.541666666666667</c:v>
                </c:pt>
                <c:pt idx="206">
                  <c:v>7.583333333333333</c:v>
                </c:pt>
                <c:pt idx="207">
                  <c:v>7.625</c:v>
                </c:pt>
                <c:pt idx="208">
                  <c:v>7.666666666666667</c:v>
                </c:pt>
                <c:pt idx="209">
                  <c:v>7.708333333333333</c:v>
                </c:pt>
                <c:pt idx="210">
                  <c:v>7.75</c:v>
                </c:pt>
                <c:pt idx="211">
                  <c:v>7.791666666666667</c:v>
                </c:pt>
                <c:pt idx="212">
                  <c:v>7.833333333333333</c:v>
                </c:pt>
                <c:pt idx="213">
                  <c:v>7.875</c:v>
                </c:pt>
                <c:pt idx="214">
                  <c:v>7.916666666666667</c:v>
                </c:pt>
                <c:pt idx="215">
                  <c:v>7.958333333333333</c:v>
                </c:pt>
                <c:pt idx="216">
                  <c:v>8</c:v>
                </c:pt>
                <c:pt idx="217">
                  <c:v>8.0416666666666661</c:v>
                </c:pt>
                <c:pt idx="218">
                  <c:v>8.0833333333333339</c:v>
                </c:pt>
                <c:pt idx="219">
                  <c:v>8.125</c:v>
                </c:pt>
                <c:pt idx="220">
                  <c:v>8.1666666666666661</c:v>
                </c:pt>
                <c:pt idx="221">
                  <c:v>8.2083333333333339</c:v>
                </c:pt>
                <c:pt idx="222">
                  <c:v>8.25</c:v>
                </c:pt>
                <c:pt idx="223">
                  <c:v>8.2916666666666661</c:v>
                </c:pt>
                <c:pt idx="224">
                  <c:v>8.3333333333333339</c:v>
                </c:pt>
                <c:pt idx="225">
                  <c:v>8.375</c:v>
                </c:pt>
                <c:pt idx="226">
                  <c:v>8.4166666666666661</c:v>
                </c:pt>
                <c:pt idx="227">
                  <c:v>8.4583333333333339</c:v>
                </c:pt>
                <c:pt idx="228">
                  <c:v>8.5</c:v>
                </c:pt>
                <c:pt idx="229">
                  <c:v>8.5416666666666661</c:v>
                </c:pt>
                <c:pt idx="230">
                  <c:v>8.5833333333333339</c:v>
                </c:pt>
                <c:pt idx="231">
                  <c:v>8.625</c:v>
                </c:pt>
                <c:pt idx="232">
                  <c:v>8.6666666666666661</c:v>
                </c:pt>
                <c:pt idx="233">
                  <c:v>8.7083333333333339</c:v>
                </c:pt>
                <c:pt idx="234">
                  <c:v>8.75</c:v>
                </c:pt>
                <c:pt idx="235">
                  <c:v>8.7916666666666661</c:v>
                </c:pt>
                <c:pt idx="236">
                  <c:v>8.8333333333333339</c:v>
                </c:pt>
                <c:pt idx="237">
                  <c:v>8.875</c:v>
                </c:pt>
                <c:pt idx="238">
                  <c:v>8.9166666666666661</c:v>
                </c:pt>
                <c:pt idx="239">
                  <c:v>8.9583333333333339</c:v>
                </c:pt>
              </c:numCache>
            </c:numRef>
          </c:cat>
          <c:val>
            <c:numRef>
              <c:f>Betrieb!$E$30:$E$269</c:f>
              <c:numCache>
                <c:formatCode>0.0</c:formatCode>
                <c:ptCount val="240"/>
                <c:pt idx="0">
                  <c:v>0</c:v>
                </c:pt>
                <c:pt idx="1">
                  <c:v>3.7332513720140725</c:v>
                </c:pt>
                <c:pt idx="2">
                  <c:v>7.0215919014528616</c:v>
                </c:pt>
                <c:pt idx="3">
                  <c:v>9.9138147966309322</c:v>
                </c:pt>
                <c:pt idx="4">
                  <c:v>12.453402332647517</c:v>
                </c:pt>
                <c:pt idx="5">
                  <c:v>14.679103508638148</c:v>
                </c:pt>
                <c:pt idx="6">
                  <c:v>16.625448878977711</c:v>
                </c:pt>
                <c:pt idx="7">
                  <c:v>18.32320939135592</c:v>
                </c:pt>
                <c:pt idx="8">
                  <c:v>19.799805321502614</c:v>
                </c:pt>
                <c:pt idx="9">
                  <c:v>21.079670732020283</c:v>
                </c:pt>
                <c:pt idx="10">
                  <c:v>22.184578292494876</c:v>
                </c:pt>
                <c:pt idx="11">
                  <c:v>23.13392877196857</c:v>
                </c:pt>
                <c:pt idx="12">
                  <c:v>23.945009045987753</c:v>
                </c:pt>
                <c:pt idx="13">
                  <c:v>24.633222042563027</c:v>
                </c:pt>
                <c:pt idx="14">
                  <c:v>25.212291678949637</c:v>
                </c:pt>
                <c:pt idx="15">
                  <c:v>25.694445509233219</c:v>
                </c:pt>
                <c:pt idx="16">
                  <c:v>26.090577506882131</c:v>
                </c:pt>
                <c:pt idx="17">
                  <c:v>26.410393142777529</c:v>
                </c:pt>
                <c:pt idx="18">
                  <c:v>26.66253868425671</c:v>
                </c:pt>
                <c:pt idx="19">
                  <c:v>26.854716431285176</c:v>
                </c:pt>
                <c:pt idx="20">
                  <c:v>26.993787419229534</c:v>
                </c:pt>
                <c:pt idx="21">
                  <c:v>27.085862951358845</c:v>
                </c:pt>
                <c:pt idx="22">
                  <c:v>27.13638617594928</c:v>
                </c:pt>
                <c:pt idx="23">
                  <c:v>27.150204790738005</c:v>
                </c:pt>
                <c:pt idx="24">
                  <c:v>27.131635839713379</c:v>
                </c:pt>
                <c:pt idx="25">
                  <c:v>4.5963622882564072</c:v>
                </c:pt>
                <c:pt idx="26">
                  <c:v>6.9699255657622983</c:v>
                </c:pt>
                <c:pt idx="27">
                  <c:v>9.0554121854115905</c:v>
                </c:pt>
                <c:pt idx="28">
                  <c:v>10.884464902249688</c:v>
                </c:pt>
                <c:pt idx="29">
                  <c:v>12.485281780762422</c:v>
                </c:pt>
                <c:pt idx="30">
                  <c:v>13.882990870786905</c:v>
                </c:pt>
                <c:pt idx="31">
                  <c:v>15.099984133585128</c:v>
                </c:pt>
                <c:pt idx="32">
                  <c:v>16.156215050007233</c:v>
                </c:pt>
                <c:pt idx="33">
                  <c:v>17.069463860658125</c:v>
                </c:pt>
                <c:pt idx="34">
                  <c:v>17.855573958391247</c:v>
                </c:pt>
                <c:pt idx="35">
                  <c:v>18.528662570585428</c:v>
                </c:pt>
                <c:pt idx="36">
                  <c:v>19.101308527433176</c:v>
                </c:pt>
                <c:pt idx="37">
                  <c:v>19.584719608352948</c:v>
                </c:pt>
                <c:pt idx="38">
                  <c:v>19.988881687597566</c:v>
                </c:pt>
                <c:pt idx="39">
                  <c:v>20.322691658568566</c:v>
                </c:pt>
                <c:pt idx="40">
                  <c:v>20.594075901056314</c:v>
                </c:pt>
                <c:pt idx="41">
                  <c:v>20.81009586375027</c:v>
                </c:pt>
                <c:pt idx="42">
                  <c:v>20.977042163356732</c:v>
                </c:pt>
                <c:pt idx="43">
                  <c:v>21.100518449252945</c:v>
                </c:pt>
                <c:pt idx="44">
                  <c:v>21.185516146773779</c:v>
                </c:pt>
                <c:pt idx="45">
                  <c:v>21.236481071167546</c:v>
                </c:pt>
                <c:pt idx="46">
                  <c:v>21.257372796364432</c:v>
                </c:pt>
                <c:pt idx="47">
                  <c:v>21.251717566542041</c:v>
                </c:pt>
                <c:pt idx="48">
                  <c:v>21.222655452771946</c:v>
                </c:pt>
                <c:pt idx="49">
                  <c:v>3.582502426468996</c:v>
                </c:pt>
                <c:pt idx="50">
                  <c:v>5.4278356929355018</c:v>
                </c:pt>
                <c:pt idx="51">
                  <c:v>7.0491927235259553</c:v>
                </c:pt>
                <c:pt idx="52">
                  <c:v>8.4711754862734896</c:v>
                </c:pt>
                <c:pt idx="53">
                  <c:v>9.7157077311442741</c:v>
                </c:pt>
                <c:pt idx="54">
                  <c:v>10.802326297431231</c:v>
                </c:pt>
                <c:pt idx="55">
                  <c:v>11.74844073848927</c:v>
                </c:pt>
                <c:pt idx="56">
                  <c:v>12.569564709598255</c:v>
                </c:pt>
                <c:pt idx="57">
                  <c:v>13.279522189978614</c:v>
                </c:pt>
                <c:pt idx="58">
                  <c:v>13.89063127598201</c:v>
                </c:pt>
                <c:pt idx="59">
                  <c:v>14.413867984802856</c:v>
                </c:pt>
                <c:pt idx="60">
                  <c:v>14.859012242754911</c:v>
                </c:pt>
                <c:pt idx="61">
                  <c:v>15.234777995709658</c:v>
                </c:pt>
                <c:pt idx="62">
                  <c:v>15.548929168561525</c:v>
                </c:pt>
                <c:pt idx="63">
                  <c:v>15.808383012772348</c:v>
                </c:pt>
                <c:pt idx="64">
                  <c:v>16.019302213661209</c:v>
                </c:pt>
                <c:pt idx="65">
                  <c:v>16.187176979924331</c:v>
                </c:pt>
                <c:pt idx="66">
                  <c:v>16.316898204913116</c:v>
                </c:pt>
                <c:pt idx="67">
                  <c:v>16.412822670702084</c:v>
                </c:pt>
                <c:pt idx="68">
                  <c:v>16.478831160369751</c:v>
                </c:pt>
                <c:pt idx="69">
                  <c:v>16.518380249792592</c:v>
                </c:pt>
                <c:pt idx="70">
                  <c:v>16.534548466366278</c:v>
                </c:pt>
                <c:pt idx="71">
                  <c:v>16.530077427305525</c:v>
                </c:pt>
                <c:pt idx="72">
                  <c:v>16.507408503542479</c:v>
                </c:pt>
                <c:pt idx="73">
                  <c:v>2.7864861903297005</c:v>
                </c:pt>
                <c:pt idx="74">
                  <c:v>4.2217739572642197</c:v>
                </c:pt>
                <c:pt idx="75">
                  <c:v>5.4828544734917521</c:v>
                </c:pt>
                <c:pt idx="76">
                  <c:v>6.5888629891914974</c:v>
                </c:pt>
                <c:pt idx="77">
                  <c:v>7.5568516540043547</c:v>
                </c:pt>
                <c:pt idx="78">
                  <c:v>8.4020160940231499</c:v>
                </c:pt>
                <c:pt idx="79">
                  <c:v>9.1378973462178088</c:v>
                </c:pt>
                <c:pt idx="80">
                  <c:v>9.7765618304055018</c:v>
                </c:pt>
                <c:pt idx="81">
                  <c:v>10.328761747388903</c:v>
                </c:pt>
                <c:pt idx="82">
                  <c:v>10.804078032100767</c:v>
                </c:pt>
                <c:pt idx="83">
                  <c:v>11.211047759062009</c:v>
                </c:pt>
                <c:pt idx="84">
                  <c:v>11.557277691110752</c:v>
                </c:pt>
                <c:pt idx="85">
                  <c:v>11.849545478452413</c:v>
                </c:pt>
                <c:pt idx="86">
                  <c:v>12.093889851175176</c:v>
                </c:pt>
                <c:pt idx="87">
                  <c:v>12.295691002295793</c:v>
                </c:pt>
                <c:pt idx="88">
                  <c:v>12.459742228208677</c:v>
                </c:pt>
                <c:pt idx="89">
                  <c:v>12.590313777378878</c:v>
                </c:pt>
                <c:pt idx="90">
                  <c:v>12.691209754706811</c:v>
                </c:pt>
                <c:pt idx="91">
                  <c:v>12.765818836826885</c:v>
                </c:pt>
                <c:pt idx="92">
                  <c:v>12.817159471460398</c:v>
                </c:pt>
                <c:pt idx="93">
                  <c:v>12.847920160734995</c:v>
                </c:pt>
                <c:pt idx="94">
                  <c:v>12.860495363136865</c:v>
                </c:pt>
                <c:pt idx="95">
                  <c:v>12.857017490611964</c:v>
                </c:pt>
                <c:pt idx="96">
                  <c:v>12.839385425506967</c:v>
                </c:pt>
                <c:pt idx="97">
                  <c:v>2.1673157279584845</c:v>
                </c:pt>
                <c:pt idx="98">
                  <c:v>3.2836756470983133</c:v>
                </c:pt>
                <c:pt idx="99">
                  <c:v>4.2645380046480117</c:v>
                </c:pt>
                <c:pt idx="100">
                  <c:v>5.1247861061502675</c:v>
                </c:pt>
                <c:pt idx="101">
                  <c:v>5.8776830315694406</c:v>
                </c:pt>
                <c:pt idx="102">
                  <c:v>6.5350478657846587</c:v>
                </c:pt>
                <c:pt idx="103">
                  <c:v>7.1074127622143441</c:v>
                </c:pt>
                <c:pt idx="104">
                  <c:v>7.6041629241488771</c:v>
                </c:pt>
                <c:pt idx="105">
                  <c:v>8.0336613616509673</c:v>
                </c:pt>
                <c:pt idx="106">
                  <c:v>8.4033600798238535</c:v>
                </c:pt>
                <c:pt idx="107">
                  <c:v>8.7198991741637393</c:v>
                </c:pt>
                <c:pt idx="108">
                  <c:v>8.9891951482150478</c:v>
                </c:pt>
                <c:pt idx="109">
                  <c:v>9.2165196257047697</c:v>
                </c:pt>
                <c:pt idx="110">
                  <c:v>9.4065695018471516</c:v>
                </c:pt>
                <c:pt idx="111">
                  <c:v>9.5635294648900491</c:v>
                </c:pt>
                <c:pt idx="112">
                  <c:v>9.691127717711618</c:v>
                </c:pt>
                <c:pt idx="113">
                  <c:v>9.7926856390265815</c:v>
                </c:pt>
                <c:pt idx="114">
                  <c:v>9.8711620433273897</c:v>
                </c:pt>
                <c:pt idx="115">
                  <c:v>9.9291926269995265</c:v>
                </c:pt>
                <c:pt idx="116">
                  <c:v>9.9691251241607866</c:v>
                </c:pt>
                <c:pt idx="117">
                  <c:v>9.9930506388333562</c:v>
                </c:pt>
                <c:pt idx="118">
                  <c:v>10.002831569309542</c:v>
                </c:pt>
                <c:pt idx="119">
                  <c:v>10.000126495343185</c:v>
                </c:pt>
                <c:pt idx="120">
                  <c:v>9.9864123584891527</c:v>
                </c:pt>
                <c:pt idx="121">
                  <c:v>1.6857277695974335</c:v>
                </c:pt>
                <c:pt idx="122">
                  <c:v>2.5540271555213616</c:v>
                </c:pt>
                <c:pt idx="123">
                  <c:v>3.3169371885074508</c:v>
                </c:pt>
                <c:pt idx="124">
                  <c:v>3.9860340321583032</c:v>
                </c:pt>
                <c:pt idx="125">
                  <c:v>4.5716336463997216</c:v>
                </c:pt>
                <c:pt idx="126">
                  <c:v>5.0829288587122274</c:v>
                </c:pt>
                <c:pt idx="127">
                  <c:v>5.5281115274642261</c:v>
                </c:pt>
                <c:pt idx="128">
                  <c:v>5.9144814187205537</c:v>
                </c:pt>
                <c:pt idx="129">
                  <c:v>6.2485432415606876</c:v>
                </c:pt>
                <c:pt idx="130">
                  <c:v>6.536093129779978</c:v>
                </c:pt>
                <c:pt idx="131">
                  <c:v>6.7822957177790633</c:v>
                </c:pt>
                <c:pt idx="132">
                  <c:v>6.9917528336121446</c:v>
                </c:pt>
                <c:pt idx="133">
                  <c:v>7.1685647209072254</c:v>
                </c:pt>
                <c:pt idx="134">
                  <c:v>7.3163846022141232</c:v>
                </c:pt>
                <c:pt idx="135">
                  <c:v>7.4384673079630899</c:v>
                </c:pt>
                <c:pt idx="136">
                  <c:v>7.5377126164552166</c:v>
                </c:pt>
                <c:pt idx="137">
                  <c:v>7.616703880110272</c:v>
                </c:pt>
                <c:pt idx="138">
                  <c:v>7.6777424506364564</c:v>
                </c:pt>
                <c:pt idx="139">
                  <c:v>7.7228783600295294</c:v>
                </c:pt>
                <c:pt idx="140">
                  <c:v>7.7539376646158225</c:v>
                </c:pt>
                <c:pt idx="141">
                  <c:v>7.7725468150652803</c:v>
                </c:pt>
                <c:pt idx="142">
                  <c:v>7.7801543758290652</c:v>
                </c:pt>
                <c:pt idx="143">
                  <c:v>7.7780503822775708</c:v>
                </c:pt>
                <c:pt idx="144">
                  <c:v>7.7673835924619974</c:v>
                </c:pt>
                <c:pt idx="145">
                  <c:v>1.3111509668183996</c:v>
                </c:pt>
                <c:pt idx="146">
                  <c:v>1.9865100608973156</c:v>
                </c:pt>
                <c:pt idx="147">
                  <c:v>2.5798978221853757</c:v>
                </c:pt>
                <c:pt idx="148">
                  <c:v>3.1003181351610256</c:v>
                </c:pt>
                <c:pt idx="149">
                  <c:v>3.5557947039325333</c:v>
                </c:pt>
                <c:pt idx="150">
                  <c:v>3.9534776655838533</c:v>
                </c:pt>
                <c:pt idx="151">
                  <c:v>4.2997386082287106</c:v>
                </c:pt>
                <c:pt idx="152">
                  <c:v>4.6002552548696292</c:v>
                </c:pt>
                <c:pt idx="153">
                  <c:v>4.8600869370026087</c:v>
                </c:pt>
                <c:pt idx="154">
                  <c:v>5.083741859669189</c:v>
                </c:pt>
                <c:pt idx="155">
                  <c:v>5.2752370507132316</c:v>
                </c:pt>
                <c:pt idx="156">
                  <c:v>5.4381517899041052</c:v>
                </c:pt>
                <c:pt idx="157">
                  <c:v>5.5756752270523497</c:v>
                </c:pt>
                <c:pt idx="158">
                  <c:v>5.6906488211198267</c:v>
                </c:pt>
                <c:pt idx="159">
                  <c:v>5.7856041635902944</c:v>
                </c:pt>
                <c:pt idx="160">
                  <c:v>5.8627966881058819</c:v>
                </c:pt>
                <c:pt idx="161">
                  <c:v>5.9242357137772395</c:v>
                </c:pt>
                <c:pt idx="162">
                  <c:v>5.9717112209153083</c:v>
                </c:pt>
                <c:pt idx="163">
                  <c:v>6.0068177145651607</c:v>
                </c:pt>
                <c:pt idx="164">
                  <c:v>6.0309754925713897</c:v>
                </c:pt>
                <c:pt idx="165">
                  <c:v>6.0454496004572613</c:v>
                </c:pt>
                <c:pt idx="166">
                  <c:v>6.0513667246990206</c:v>
                </c:pt>
                <c:pt idx="167">
                  <c:v>6.0497302486149129</c:v>
                </c:pt>
                <c:pt idx="168">
                  <c:v>6.0414336707025207</c:v>
                </c:pt>
                <c:pt idx="169">
                  <c:v>1.0198069277791282</c:v>
                </c:pt>
                <c:pt idx="170">
                  <c:v>1.5450979890758836</c:v>
                </c:pt>
                <c:pt idx="171">
                  <c:v>2.0066321412332968</c:v>
                </c:pt>
                <c:pt idx="172">
                  <c:v>2.4114125623753346</c:v>
                </c:pt>
                <c:pt idx="173">
                  <c:v>2.7656800510394204</c:v>
                </c:pt>
                <c:pt idx="174">
                  <c:v>3.0749959495250465</c:v>
                </c:pt>
                <c:pt idx="175">
                  <c:v>3.3443160484801053</c:v>
                </c:pt>
                <c:pt idx="176">
                  <c:v>3.5780564535999102</c:v>
                </c:pt>
                <c:pt idx="177">
                  <c:v>3.7801522886346057</c:v>
                </c:pt>
                <c:pt idx="178">
                  <c:v>3.9541100138237533</c:v>
                </c:pt>
                <c:pt idx="179">
                  <c:v>4.1030540541404683</c:v>
                </c:pt>
                <c:pt idx="180">
                  <c:v>4.2297683562069457</c:v>
                </c:pt>
                <c:pt idx="181">
                  <c:v>4.3367334254362309</c:v>
                </c:pt>
                <c:pt idx="182">
                  <c:v>4.4261593349683688</c:v>
                </c:pt>
                <c:pt idx="183">
                  <c:v>4.5000151445064569</c:v>
                </c:pt>
                <c:pt idx="184">
                  <c:v>4.5600551195100811</c:v>
                </c:pt>
                <c:pt idx="185">
                  <c:v>4.6078420987377191</c:v>
                </c:pt>
                <c:pt idx="186">
                  <c:v>4.6447683202823775</c:v>
                </c:pt>
                <c:pt idx="187">
                  <c:v>4.6720739825136528</c:v>
                </c:pt>
                <c:pt idx="188">
                  <c:v>4.6908637862768945</c:v>
                </c:pt>
                <c:pt idx="189">
                  <c:v>4.7021216779072175</c:v>
                </c:pt>
                <c:pt idx="190">
                  <c:v>4.7067239887371581</c:v>
                </c:pt>
                <c:pt idx="191">
                  <c:v>4.7054511454948829</c:v>
                </c:pt>
                <c:pt idx="192">
                  <c:v>4.6989981070225486</c:v>
                </c:pt>
                <c:pt idx="193">
                  <c:v>4.6879836658400249</c:v>
                </c:pt>
                <c:pt idx="194">
                  <c:v>4.6729587380132429</c:v>
                </c:pt>
                <c:pt idx="195">
                  <c:v>4.6544137513591153</c:v>
                </c:pt>
                <c:pt idx="196">
                  <c:v>4.6327852300519545</c:v>
                </c:pt>
                <c:pt idx="197">
                  <c:v>4.608461663030841</c:v>
                </c:pt>
                <c:pt idx="198">
                  <c:v>4.5817887341018855</c:v>
                </c:pt>
                <c:pt idx="199">
                  <c:v>4.5530739831576312</c:v>
                </c:pt>
                <c:pt idx="200">
                  <c:v>4.5225909603855259</c:v>
                </c:pt>
                <c:pt idx="201">
                  <c:v>4.4905829286082328</c:v>
                </c:pt>
                <c:pt idx="202">
                  <c:v>4.457266162901254</c:v>
                </c:pt>
                <c:pt idx="203">
                  <c:v>4.4228328912883255</c:v>
                </c:pt>
                <c:pt idx="204">
                  <c:v>4.3874539155512968</c:v>
                </c:pt>
                <c:pt idx="205">
                  <c:v>4.3512809469456313</c:v>
                </c:pt>
                <c:pt idx="206">
                  <c:v>4.314448687828774</c:v>
                </c:pt>
                <c:pt idx="207">
                  <c:v>4.2770766868363097</c:v>
                </c:pt>
                <c:pt idx="208">
                  <c:v>4.2392709922352756</c:v>
                </c:pt>
                <c:pt idx="209">
                  <c:v>4.2011256254053135</c:v>
                </c:pt>
                <c:pt idx="210">
                  <c:v>4.1627238940109939</c:v>
                </c:pt>
                <c:pt idx="211">
                  <c:v>4.1241395623009529</c:v>
                </c:pt>
                <c:pt idx="212">
                  <c:v>4.085437894073185</c:v>
                </c:pt>
                <c:pt idx="213">
                  <c:v>4.0466765821557775</c:v>
                </c:pt>
                <c:pt idx="214">
                  <c:v>4.007906576746139</c:v>
                </c:pt>
                <c:pt idx="215">
                  <c:v>3.969172823609334</c:v>
                </c:pt>
                <c:pt idx="216">
                  <c:v>3.9305149219397166</c:v>
                </c:pt>
                <c:pt idx="217">
                  <c:v>3.8919677106237618</c:v>
                </c:pt>
                <c:pt idx="218">
                  <c:v>3.8535617906916451</c:v>
                </c:pt>
                <c:pt idx="219">
                  <c:v>3.815323990898158</c:v>
                </c:pt>
                <c:pt idx="220">
                  <c:v>3.7772777826186843</c:v>
                </c:pt>
                <c:pt idx="221">
                  <c:v>3.739443649573202</c:v>
                </c:pt>
                <c:pt idx="222">
                  <c:v>3.7018394172916826</c:v>
                </c:pt>
                <c:pt idx="223">
                  <c:v>3.6644805466998864</c:v>
                </c:pt>
                <c:pt idx="224">
                  <c:v>3.6273803957282809</c:v>
                </c:pt>
                <c:pt idx="225">
                  <c:v>3.5905504524223493</c:v>
                </c:pt>
                <c:pt idx="226">
                  <c:v>3.5540005426542671</c:v>
                </c:pt>
                <c:pt idx="227">
                  <c:v>3.5177390151987509</c:v>
                </c:pt>
                <c:pt idx="228">
                  <c:v>3.4817729066354137</c:v>
                </c:pt>
                <c:pt idx="229">
                  <c:v>3.446108088272144</c:v>
                </c:pt>
                <c:pt idx="230">
                  <c:v>3.4107493970453531</c:v>
                </c:pt>
                <c:pt idx="231">
                  <c:v>3.3757007521402098</c:v>
                </c:pt>
                <c:pt idx="232">
                  <c:v>3.3409652588844017</c:v>
                </c:pt>
                <c:pt idx="233">
                  <c:v>3.3065453012999892</c:v>
                </c:pt>
                <c:pt idx="234">
                  <c:v>3.2724426245473333</c:v>
                </c:pt>
                <c:pt idx="235">
                  <c:v>3.2386584083608678</c:v>
                </c:pt>
                <c:pt idx="236">
                  <c:v>3.2051933324568682</c:v>
                </c:pt>
                <c:pt idx="237">
                  <c:v>3.1720476347867681</c:v>
                </c:pt>
                <c:pt idx="238">
                  <c:v>3.1392211634145548</c:v>
                </c:pt>
                <c:pt idx="239">
                  <c:v>3.1067134227121165</c:v>
                </c:pt>
              </c:numCache>
            </c:numRef>
          </c:val>
          <c:smooth val="0"/>
          <c:extLst>
            <c:ext xmlns:c16="http://schemas.microsoft.com/office/drawing/2014/chart" uri="{C3380CC4-5D6E-409C-BE32-E72D297353CC}">
              <c16:uniqueId val="{00000001-0607-436E-9131-306833E82B6F}"/>
            </c:ext>
          </c:extLst>
        </c:ser>
        <c:dLbls>
          <c:showLegendKey val="0"/>
          <c:showVal val="0"/>
          <c:showCatName val="0"/>
          <c:showSerName val="0"/>
          <c:showPercent val="0"/>
          <c:showBubbleSize val="0"/>
        </c:dLbls>
        <c:smooth val="0"/>
        <c:axId val="371795944"/>
        <c:axId val="1"/>
      </c:lineChart>
      <c:catAx>
        <c:axId val="371795944"/>
        <c:scaling>
          <c:orientation val="minMax"/>
        </c:scaling>
        <c:delete val="0"/>
        <c:axPos val="b"/>
        <c:title>
          <c:tx>
            <c:rich>
              <a:bodyPr/>
              <a:lstStyle/>
              <a:p>
                <a:pPr>
                  <a:defRPr sz="1050" b="1" i="0" u="none" strike="noStrike" baseline="0">
                    <a:solidFill>
                      <a:srgbClr val="000000"/>
                    </a:solidFill>
                    <a:latin typeface="Arial"/>
                    <a:ea typeface="Arial"/>
                    <a:cs typeface="Arial"/>
                  </a:defRPr>
                </a:pPr>
                <a:r>
                  <a:rPr lang="de-DE"/>
                  <a:t>Tage</a:t>
                </a:r>
              </a:p>
            </c:rich>
          </c:tx>
          <c:layout>
            <c:manualLayout>
              <c:xMode val="edge"/>
              <c:yMode val="edge"/>
              <c:x val="0.50411630644934813"/>
              <c:y val="0.92040036040271089"/>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24"/>
        <c:tickMarkSkip val="24"/>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de-DE"/>
                  <a:t>Aktivität [GBq]</a:t>
                </a:r>
              </a:p>
            </c:rich>
          </c:tx>
          <c:layout>
            <c:manualLayout>
              <c:xMode val="edge"/>
              <c:yMode val="edge"/>
              <c:x val="2.0576131687242798E-2"/>
              <c:y val="0.358209738708034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371795944"/>
        <c:crosses val="autoZero"/>
        <c:crossBetween val="between"/>
      </c:valAx>
      <c:spPr>
        <a:solidFill>
          <a:srgbClr val="C0C0C0"/>
        </a:solidFill>
        <a:ln w="12700">
          <a:solidFill>
            <a:srgbClr val="808080"/>
          </a:solidFill>
          <a:prstDash val="solid"/>
        </a:ln>
      </c:spPr>
    </c:plotArea>
    <c:legend>
      <c:legendPos val="r"/>
      <c:layout>
        <c:manualLayout>
          <c:xMode val="edge"/>
          <c:yMode val="edge"/>
          <c:x val="0.43827246902779127"/>
          <c:y val="0.36318486308614412"/>
          <c:w val="0.25102923862912196"/>
          <c:h val="0.10696543529073793"/>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91893721206733"/>
          <c:y val="8.3851058828881428E-2"/>
          <c:w val="0.86585537715831662"/>
          <c:h val="0.77329309808857316"/>
        </c:manualLayout>
      </c:layout>
      <c:lineChart>
        <c:grouping val="standard"/>
        <c:varyColors val="0"/>
        <c:ser>
          <c:idx val="0"/>
          <c:order val="0"/>
          <c:tx>
            <c:strRef>
              <c:f>Betrieb!$H$27:$H$28</c:f>
              <c:strCache>
                <c:ptCount val="2"/>
                <c:pt idx="0">
                  <c:v>N (Tnuk)</c:v>
                </c:pt>
                <c:pt idx="1">
                  <c:v>Tc-99m</c:v>
                </c:pt>
              </c:strCache>
            </c:strRef>
          </c:tx>
          <c:spPr>
            <a:ln w="12700">
              <a:solidFill>
                <a:srgbClr val="000080"/>
              </a:solidFill>
              <a:prstDash val="solid"/>
            </a:ln>
          </c:spPr>
          <c:marker>
            <c:symbol val="none"/>
          </c:marker>
          <c:cat>
            <c:numRef>
              <c:f>Betrieb!$C$30:$C$269</c:f>
              <c:numCache>
                <c:formatCode>0.0</c:formatCode>
                <c:ptCount val="240"/>
                <c:pt idx="0">
                  <c:v>-1</c:v>
                </c:pt>
                <c:pt idx="1">
                  <c:v>-0.95833333333333337</c:v>
                </c:pt>
                <c:pt idx="2">
                  <c:v>-0.91666666666666663</c:v>
                </c:pt>
                <c:pt idx="3">
                  <c:v>-0.875</c:v>
                </c:pt>
                <c:pt idx="4">
                  <c:v>-0.83333333333333337</c:v>
                </c:pt>
                <c:pt idx="5">
                  <c:v>-0.79166666666666663</c:v>
                </c:pt>
                <c:pt idx="6">
                  <c:v>-0.75</c:v>
                </c:pt>
                <c:pt idx="7">
                  <c:v>-0.70833333333333337</c:v>
                </c:pt>
                <c:pt idx="8">
                  <c:v>-0.66666666666666663</c:v>
                </c:pt>
                <c:pt idx="9">
                  <c:v>-0.625</c:v>
                </c:pt>
                <c:pt idx="10">
                  <c:v>-0.58333333333333337</c:v>
                </c:pt>
                <c:pt idx="11">
                  <c:v>-0.54166666666666663</c:v>
                </c:pt>
                <c:pt idx="12">
                  <c:v>-0.5</c:v>
                </c:pt>
                <c:pt idx="13">
                  <c:v>-0.45833333333333331</c:v>
                </c:pt>
                <c:pt idx="14">
                  <c:v>-0.41666666666666669</c:v>
                </c:pt>
                <c:pt idx="15">
                  <c:v>-0.375</c:v>
                </c:pt>
                <c:pt idx="16">
                  <c:v>-0.33333333333333331</c:v>
                </c:pt>
                <c:pt idx="17">
                  <c:v>-0.29166666666666669</c:v>
                </c:pt>
                <c:pt idx="18">
                  <c:v>-0.25</c:v>
                </c:pt>
                <c:pt idx="19">
                  <c:v>-0.20833333333333334</c:v>
                </c:pt>
                <c:pt idx="20">
                  <c:v>-0.16666666666666666</c:v>
                </c:pt>
                <c:pt idx="21">
                  <c:v>-0.125</c:v>
                </c:pt>
                <c:pt idx="22">
                  <c:v>-8.3333333333333329E-2</c:v>
                </c:pt>
                <c:pt idx="23">
                  <c:v>-4.1666666666666664E-2</c:v>
                </c:pt>
                <c:pt idx="24">
                  <c:v>0</c:v>
                </c:pt>
                <c:pt idx="25">
                  <c:v>4.1666666666666664E-2</c:v>
                </c:pt>
                <c:pt idx="26">
                  <c:v>8.3333333333333329E-2</c:v>
                </c:pt>
                <c:pt idx="27">
                  <c:v>0.125</c:v>
                </c:pt>
                <c:pt idx="28">
                  <c:v>0.16666666666666666</c:v>
                </c:pt>
                <c:pt idx="29">
                  <c:v>0.20833333333333334</c:v>
                </c:pt>
                <c:pt idx="30">
                  <c:v>0.25</c:v>
                </c:pt>
                <c:pt idx="31">
                  <c:v>0.29166666666666669</c:v>
                </c:pt>
                <c:pt idx="32">
                  <c:v>0.33333333333333331</c:v>
                </c:pt>
                <c:pt idx="33">
                  <c:v>0.375</c:v>
                </c:pt>
                <c:pt idx="34">
                  <c:v>0.41666666666666669</c:v>
                </c:pt>
                <c:pt idx="35">
                  <c:v>0.45833333333333331</c:v>
                </c:pt>
                <c:pt idx="36">
                  <c:v>0.5</c:v>
                </c:pt>
                <c:pt idx="37">
                  <c:v>0.54166666666666663</c:v>
                </c:pt>
                <c:pt idx="38">
                  <c:v>0.58333333333333337</c:v>
                </c:pt>
                <c:pt idx="39">
                  <c:v>0.625</c:v>
                </c:pt>
                <c:pt idx="40">
                  <c:v>0.66666666666666663</c:v>
                </c:pt>
                <c:pt idx="41">
                  <c:v>0.70833333333333337</c:v>
                </c:pt>
                <c:pt idx="42">
                  <c:v>0.75</c:v>
                </c:pt>
                <c:pt idx="43">
                  <c:v>0.79166666666666663</c:v>
                </c:pt>
                <c:pt idx="44">
                  <c:v>0.83333333333333337</c:v>
                </c:pt>
                <c:pt idx="45">
                  <c:v>0.875</c:v>
                </c:pt>
                <c:pt idx="46">
                  <c:v>0.91666666666666663</c:v>
                </c:pt>
                <c:pt idx="47">
                  <c:v>0.95833333333333337</c:v>
                </c:pt>
                <c:pt idx="48">
                  <c:v>1</c:v>
                </c:pt>
                <c:pt idx="49">
                  <c:v>1.0416666666666667</c:v>
                </c:pt>
                <c:pt idx="50">
                  <c:v>1.0833333333333333</c:v>
                </c:pt>
                <c:pt idx="51">
                  <c:v>1.125</c:v>
                </c:pt>
                <c:pt idx="52">
                  <c:v>1.1666666666666667</c:v>
                </c:pt>
                <c:pt idx="53">
                  <c:v>1.2083333333333333</c:v>
                </c:pt>
                <c:pt idx="54">
                  <c:v>1.25</c:v>
                </c:pt>
                <c:pt idx="55">
                  <c:v>1.2916666666666667</c:v>
                </c:pt>
                <c:pt idx="56">
                  <c:v>1.3333333333333333</c:v>
                </c:pt>
                <c:pt idx="57">
                  <c:v>1.375</c:v>
                </c:pt>
                <c:pt idx="58">
                  <c:v>1.4166666666666667</c:v>
                </c:pt>
                <c:pt idx="59">
                  <c:v>1.4583333333333333</c:v>
                </c:pt>
                <c:pt idx="60">
                  <c:v>1.5</c:v>
                </c:pt>
                <c:pt idx="61">
                  <c:v>1.5416666666666667</c:v>
                </c:pt>
                <c:pt idx="62">
                  <c:v>1.5833333333333333</c:v>
                </c:pt>
                <c:pt idx="63">
                  <c:v>1.625</c:v>
                </c:pt>
                <c:pt idx="64">
                  <c:v>1.6666666666666667</c:v>
                </c:pt>
                <c:pt idx="65">
                  <c:v>1.7083333333333333</c:v>
                </c:pt>
                <c:pt idx="66">
                  <c:v>1.75</c:v>
                </c:pt>
                <c:pt idx="67">
                  <c:v>1.7916666666666667</c:v>
                </c:pt>
                <c:pt idx="68">
                  <c:v>1.8333333333333333</c:v>
                </c:pt>
                <c:pt idx="69">
                  <c:v>1.875</c:v>
                </c:pt>
                <c:pt idx="70">
                  <c:v>1.9166666666666667</c:v>
                </c:pt>
                <c:pt idx="71">
                  <c:v>1.9583333333333333</c:v>
                </c:pt>
                <c:pt idx="72">
                  <c:v>2</c:v>
                </c:pt>
                <c:pt idx="73">
                  <c:v>2.0416666666666665</c:v>
                </c:pt>
                <c:pt idx="74">
                  <c:v>2.0833333333333335</c:v>
                </c:pt>
                <c:pt idx="75">
                  <c:v>2.125</c:v>
                </c:pt>
                <c:pt idx="76">
                  <c:v>2.1666666666666665</c:v>
                </c:pt>
                <c:pt idx="77">
                  <c:v>2.2083333333333335</c:v>
                </c:pt>
                <c:pt idx="78">
                  <c:v>2.25</c:v>
                </c:pt>
                <c:pt idx="79">
                  <c:v>2.2916666666666665</c:v>
                </c:pt>
                <c:pt idx="80">
                  <c:v>2.3333333333333335</c:v>
                </c:pt>
                <c:pt idx="81">
                  <c:v>2.375</c:v>
                </c:pt>
                <c:pt idx="82">
                  <c:v>2.4166666666666665</c:v>
                </c:pt>
                <c:pt idx="83">
                  <c:v>2.4583333333333335</c:v>
                </c:pt>
                <c:pt idx="84">
                  <c:v>2.5</c:v>
                </c:pt>
                <c:pt idx="85">
                  <c:v>2.5416666666666665</c:v>
                </c:pt>
                <c:pt idx="86">
                  <c:v>2.5833333333333335</c:v>
                </c:pt>
                <c:pt idx="87">
                  <c:v>2.625</c:v>
                </c:pt>
                <c:pt idx="88">
                  <c:v>2.6666666666666665</c:v>
                </c:pt>
                <c:pt idx="89">
                  <c:v>2.7083333333333335</c:v>
                </c:pt>
                <c:pt idx="90">
                  <c:v>2.75</c:v>
                </c:pt>
                <c:pt idx="91">
                  <c:v>2.7916666666666665</c:v>
                </c:pt>
                <c:pt idx="92">
                  <c:v>2.8333333333333335</c:v>
                </c:pt>
                <c:pt idx="93">
                  <c:v>2.875</c:v>
                </c:pt>
                <c:pt idx="94">
                  <c:v>2.9166666666666665</c:v>
                </c:pt>
                <c:pt idx="95">
                  <c:v>2.9583333333333335</c:v>
                </c:pt>
                <c:pt idx="96">
                  <c:v>3</c:v>
                </c:pt>
                <c:pt idx="97">
                  <c:v>3.0416666666666665</c:v>
                </c:pt>
                <c:pt idx="98">
                  <c:v>3.0833333333333335</c:v>
                </c:pt>
                <c:pt idx="99">
                  <c:v>3.125</c:v>
                </c:pt>
                <c:pt idx="100">
                  <c:v>3.1666666666666665</c:v>
                </c:pt>
                <c:pt idx="101">
                  <c:v>3.2083333333333335</c:v>
                </c:pt>
                <c:pt idx="102">
                  <c:v>3.25</c:v>
                </c:pt>
                <c:pt idx="103">
                  <c:v>3.2916666666666665</c:v>
                </c:pt>
                <c:pt idx="104">
                  <c:v>3.3333333333333335</c:v>
                </c:pt>
                <c:pt idx="105">
                  <c:v>3.375</c:v>
                </c:pt>
                <c:pt idx="106">
                  <c:v>3.4166666666666665</c:v>
                </c:pt>
                <c:pt idx="107">
                  <c:v>3.4583333333333335</c:v>
                </c:pt>
                <c:pt idx="108">
                  <c:v>3.5</c:v>
                </c:pt>
                <c:pt idx="109">
                  <c:v>3.5416666666666665</c:v>
                </c:pt>
                <c:pt idx="110">
                  <c:v>3.5833333333333335</c:v>
                </c:pt>
                <c:pt idx="111">
                  <c:v>3.625</c:v>
                </c:pt>
                <c:pt idx="112">
                  <c:v>3.6666666666666665</c:v>
                </c:pt>
                <c:pt idx="113">
                  <c:v>3.7083333333333335</c:v>
                </c:pt>
                <c:pt idx="114">
                  <c:v>3.75</c:v>
                </c:pt>
                <c:pt idx="115">
                  <c:v>3.7916666666666665</c:v>
                </c:pt>
                <c:pt idx="116">
                  <c:v>3.8333333333333335</c:v>
                </c:pt>
                <c:pt idx="117">
                  <c:v>3.875</c:v>
                </c:pt>
                <c:pt idx="118">
                  <c:v>3.9166666666666665</c:v>
                </c:pt>
                <c:pt idx="119">
                  <c:v>3.9583333333333335</c:v>
                </c:pt>
                <c:pt idx="120">
                  <c:v>4</c:v>
                </c:pt>
                <c:pt idx="121">
                  <c:v>4.041666666666667</c:v>
                </c:pt>
                <c:pt idx="122">
                  <c:v>4.083333333333333</c:v>
                </c:pt>
                <c:pt idx="123">
                  <c:v>4.125</c:v>
                </c:pt>
                <c:pt idx="124">
                  <c:v>4.166666666666667</c:v>
                </c:pt>
                <c:pt idx="125">
                  <c:v>4.208333333333333</c:v>
                </c:pt>
                <c:pt idx="126">
                  <c:v>4.25</c:v>
                </c:pt>
                <c:pt idx="127">
                  <c:v>4.291666666666667</c:v>
                </c:pt>
                <c:pt idx="128">
                  <c:v>4.333333333333333</c:v>
                </c:pt>
                <c:pt idx="129">
                  <c:v>4.375</c:v>
                </c:pt>
                <c:pt idx="130">
                  <c:v>4.416666666666667</c:v>
                </c:pt>
                <c:pt idx="131">
                  <c:v>4.458333333333333</c:v>
                </c:pt>
                <c:pt idx="132">
                  <c:v>4.5</c:v>
                </c:pt>
                <c:pt idx="133">
                  <c:v>4.541666666666667</c:v>
                </c:pt>
                <c:pt idx="134">
                  <c:v>4.583333333333333</c:v>
                </c:pt>
                <c:pt idx="135">
                  <c:v>4.625</c:v>
                </c:pt>
                <c:pt idx="136">
                  <c:v>4.666666666666667</c:v>
                </c:pt>
                <c:pt idx="137">
                  <c:v>4.708333333333333</c:v>
                </c:pt>
                <c:pt idx="138">
                  <c:v>4.75</c:v>
                </c:pt>
                <c:pt idx="139">
                  <c:v>4.791666666666667</c:v>
                </c:pt>
                <c:pt idx="140">
                  <c:v>4.833333333333333</c:v>
                </c:pt>
                <c:pt idx="141">
                  <c:v>4.875</c:v>
                </c:pt>
                <c:pt idx="142">
                  <c:v>4.916666666666667</c:v>
                </c:pt>
                <c:pt idx="143">
                  <c:v>4.958333333333333</c:v>
                </c:pt>
                <c:pt idx="144">
                  <c:v>5</c:v>
                </c:pt>
                <c:pt idx="145">
                  <c:v>5.041666666666667</c:v>
                </c:pt>
                <c:pt idx="146">
                  <c:v>5.083333333333333</c:v>
                </c:pt>
                <c:pt idx="147">
                  <c:v>5.125</c:v>
                </c:pt>
                <c:pt idx="148">
                  <c:v>5.166666666666667</c:v>
                </c:pt>
                <c:pt idx="149">
                  <c:v>5.208333333333333</c:v>
                </c:pt>
                <c:pt idx="150">
                  <c:v>5.25</c:v>
                </c:pt>
                <c:pt idx="151">
                  <c:v>5.291666666666667</c:v>
                </c:pt>
                <c:pt idx="152">
                  <c:v>5.333333333333333</c:v>
                </c:pt>
                <c:pt idx="153">
                  <c:v>5.375</c:v>
                </c:pt>
                <c:pt idx="154">
                  <c:v>5.416666666666667</c:v>
                </c:pt>
                <c:pt idx="155">
                  <c:v>5.458333333333333</c:v>
                </c:pt>
                <c:pt idx="156">
                  <c:v>5.5</c:v>
                </c:pt>
                <c:pt idx="157">
                  <c:v>5.541666666666667</c:v>
                </c:pt>
                <c:pt idx="158">
                  <c:v>5.583333333333333</c:v>
                </c:pt>
                <c:pt idx="159">
                  <c:v>5.625</c:v>
                </c:pt>
                <c:pt idx="160">
                  <c:v>5.666666666666667</c:v>
                </c:pt>
                <c:pt idx="161">
                  <c:v>5.708333333333333</c:v>
                </c:pt>
                <c:pt idx="162">
                  <c:v>5.75</c:v>
                </c:pt>
                <c:pt idx="163">
                  <c:v>5.791666666666667</c:v>
                </c:pt>
                <c:pt idx="164">
                  <c:v>5.833333333333333</c:v>
                </c:pt>
                <c:pt idx="165">
                  <c:v>5.875</c:v>
                </c:pt>
                <c:pt idx="166">
                  <c:v>5.916666666666667</c:v>
                </c:pt>
                <c:pt idx="167">
                  <c:v>5.958333333333333</c:v>
                </c:pt>
                <c:pt idx="168">
                  <c:v>6</c:v>
                </c:pt>
                <c:pt idx="169">
                  <c:v>6.041666666666667</c:v>
                </c:pt>
                <c:pt idx="170">
                  <c:v>6.083333333333333</c:v>
                </c:pt>
                <c:pt idx="171">
                  <c:v>6.125</c:v>
                </c:pt>
                <c:pt idx="172">
                  <c:v>6.166666666666667</c:v>
                </c:pt>
                <c:pt idx="173">
                  <c:v>6.208333333333333</c:v>
                </c:pt>
                <c:pt idx="174">
                  <c:v>6.25</c:v>
                </c:pt>
                <c:pt idx="175">
                  <c:v>6.291666666666667</c:v>
                </c:pt>
                <c:pt idx="176">
                  <c:v>6.333333333333333</c:v>
                </c:pt>
                <c:pt idx="177">
                  <c:v>6.375</c:v>
                </c:pt>
                <c:pt idx="178">
                  <c:v>6.416666666666667</c:v>
                </c:pt>
                <c:pt idx="179">
                  <c:v>6.458333333333333</c:v>
                </c:pt>
                <c:pt idx="180">
                  <c:v>6.5</c:v>
                </c:pt>
                <c:pt idx="181">
                  <c:v>6.541666666666667</c:v>
                </c:pt>
                <c:pt idx="182">
                  <c:v>6.583333333333333</c:v>
                </c:pt>
                <c:pt idx="183">
                  <c:v>6.625</c:v>
                </c:pt>
                <c:pt idx="184">
                  <c:v>6.666666666666667</c:v>
                </c:pt>
                <c:pt idx="185">
                  <c:v>6.708333333333333</c:v>
                </c:pt>
                <c:pt idx="186">
                  <c:v>6.75</c:v>
                </c:pt>
                <c:pt idx="187">
                  <c:v>6.791666666666667</c:v>
                </c:pt>
                <c:pt idx="188">
                  <c:v>6.833333333333333</c:v>
                </c:pt>
                <c:pt idx="189">
                  <c:v>6.875</c:v>
                </c:pt>
                <c:pt idx="190">
                  <c:v>6.916666666666667</c:v>
                </c:pt>
                <c:pt idx="191">
                  <c:v>6.958333333333333</c:v>
                </c:pt>
                <c:pt idx="192">
                  <c:v>7</c:v>
                </c:pt>
                <c:pt idx="193">
                  <c:v>7.041666666666667</c:v>
                </c:pt>
                <c:pt idx="194">
                  <c:v>7.083333333333333</c:v>
                </c:pt>
                <c:pt idx="195">
                  <c:v>7.125</c:v>
                </c:pt>
                <c:pt idx="196">
                  <c:v>7.166666666666667</c:v>
                </c:pt>
                <c:pt idx="197">
                  <c:v>7.208333333333333</c:v>
                </c:pt>
                <c:pt idx="198">
                  <c:v>7.25</c:v>
                </c:pt>
                <c:pt idx="199">
                  <c:v>7.291666666666667</c:v>
                </c:pt>
                <c:pt idx="200">
                  <c:v>7.333333333333333</c:v>
                </c:pt>
                <c:pt idx="201">
                  <c:v>7.375</c:v>
                </c:pt>
                <c:pt idx="202">
                  <c:v>7.416666666666667</c:v>
                </c:pt>
                <c:pt idx="203">
                  <c:v>7.458333333333333</c:v>
                </c:pt>
                <c:pt idx="204">
                  <c:v>7.5</c:v>
                </c:pt>
                <c:pt idx="205">
                  <c:v>7.541666666666667</c:v>
                </c:pt>
                <c:pt idx="206">
                  <c:v>7.583333333333333</c:v>
                </c:pt>
                <c:pt idx="207">
                  <c:v>7.625</c:v>
                </c:pt>
                <c:pt idx="208">
                  <c:v>7.666666666666667</c:v>
                </c:pt>
                <c:pt idx="209">
                  <c:v>7.708333333333333</c:v>
                </c:pt>
                <c:pt idx="210">
                  <c:v>7.75</c:v>
                </c:pt>
                <c:pt idx="211">
                  <c:v>7.791666666666667</c:v>
                </c:pt>
                <c:pt idx="212">
                  <c:v>7.833333333333333</c:v>
                </c:pt>
                <c:pt idx="213">
                  <c:v>7.875</c:v>
                </c:pt>
                <c:pt idx="214">
                  <c:v>7.916666666666667</c:v>
                </c:pt>
                <c:pt idx="215">
                  <c:v>7.958333333333333</c:v>
                </c:pt>
                <c:pt idx="216">
                  <c:v>8</c:v>
                </c:pt>
                <c:pt idx="217">
                  <c:v>8.0416666666666661</c:v>
                </c:pt>
                <c:pt idx="218">
                  <c:v>8.0833333333333339</c:v>
                </c:pt>
                <c:pt idx="219">
                  <c:v>8.125</c:v>
                </c:pt>
                <c:pt idx="220">
                  <c:v>8.1666666666666661</c:v>
                </c:pt>
                <c:pt idx="221">
                  <c:v>8.2083333333333339</c:v>
                </c:pt>
                <c:pt idx="222">
                  <c:v>8.25</c:v>
                </c:pt>
                <c:pt idx="223">
                  <c:v>8.2916666666666661</c:v>
                </c:pt>
                <c:pt idx="224">
                  <c:v>8.3333333333333339</c:v>
                </c:pt>
                <c:pt idx="225">
                  <c:v>8.375</c:v>
                </c:pt>
                <c:pt idx="226">
                  <c:v>8.4166666666666661</c:v>
                </c:pt>
                <c:pt idx="227">
                  <c:v>8.4583333333333339</c:v>
                </c:pt>
                <c:pt idx="228">
                  <c:v>8.5</c:v>
                </c:pt>
                <c:pt idx="229">
                  <c:v>8.5416666666666661</c:v>
                </c:pt>
                <c:pt idx="230">
                  <c:v>8.5833333333333339</c:v>
                </c:pt>
                <c:pt idx="231">
                  <c:v>8.625</c:v>
                </c:pt>
                <c:pt idx="232">
                  <c:v>8.6666666666666661</c:v>
                </c:pt>
                <c:pt idx="233">
                  <c:v>8.7083333333333339</c:v>
                </c:pt>
                <c:pt idx="234">
                  <c:v>8.75</c:v>
                </c:pt>
                <c:pt idx="235">
                  <c:v>8.7916666666666661</c:v>
                </c:pt>
                <c:pt idx="236">
                  <c:v>8.8333333333333339</c:v>
                </c:pt>
                <c:pt idx="237">
                  <c:v>8.875</c:v>
                </c:pt>
                <c:pt idx="238">
                  <c:v>8.9166666666666661</c:v>
                </c:pt>
                <c:pt idx="239">
                  <c:v>8.9583333333333339</c:v>
                </c:pt>
              </c:numCache>
            </c:numRef>
          </c:cat>
          <c:val>
            <c:numRef>
              <c:f>Betrieb!$H$29:$H$269</c:f>
              <c:numCache>
                <c:formatCode>0</c:formatCode>
                <c:ptCount val="241"/>
                <c:pt idx="1">
                  <c:v>0</c:v>
                </c:pt>
                <c:pt idx="2">
                  <c:v>34.329264912003154</c:v>
                </c:pt>
                <c:pt idx="3">
                  <c:v>69.019862801619695</c:v>
                </c:pt>
                <c:pt idx="4">
                  <c:v>104.07559688226215</c:v>
                </c:pt>
                <c:pt idx="5">
                  <c:v>139.50031039809642</c:v>
                </c:pt>
                <c:pt idx="6">
                  <c:v>175.29788704539089</c:v>
                </c:pt>
                <c:pt idx="7">
                  <c:v>211.4722513982918</c:v>
                </c:pt>
                <c:pt idx="8">
                  <c:v>248.02736933908375</c:v>
                </c:pt>
                <c:pt idx="9">
                  <c:v>284.96724849298215</c:v>
                </c:pt>
                <c:pt idx="10">
                  <c:v>322.29593866749491</c:v>
                </c:pt>
                <c:pt idx="11">
                  <c:v>360.01753229641497</c:v>
                </c:pt>
                <c:pt idx="12">
                  <c:v>398.13616488848243</c:v>
                </c:pt>
                <c:pt idx="13">
                  <c:v>436.65601548077143</c:v>
                </c:pt>
                <c:pt idx="14">
                  <c:v>475.58130709684798</c:v>
                </c:pt>
                <c:pt idx="15">
                  <c:v>514.91630720974615</c:v>
                </c:pt>
                <c:pt idx="16">
                  <c:v>554.66532820982934</c:v>
                </c:pt>
                <c:pt idx="17">
                  <c:v>594.83272787755948</c:v>
                </c:pt>
                <c:pt idx="18">
                  <c:v>635.42290986125727</c:v>
                </c:pt>
                <c:pt idx="19">
                  <c:v>676.44032415988113</c:v>
                </c:pt>
                <c:pt idx="20">
                  <c:v>717.88946761089198</c:v>
                </c:pt>
                <c:pt idx="21">
                  <c:v>759.77488438325497</c:v>
                </c:pt>
                <c:pt idx="22">
                  <c:v>802.10116647562313</c:v>
                </c:pt>
                <c:pt idx="23">
                  <c:v>844.87295421977149</c:v>
                </c:pt>
                <c:pt idx="24">
                  <c:v>888.09493678932813</c:v>
                </c:pt>
                <c:pt idx="25">
                  <c:v>931.77185271385997</c:v>
                </c:pt>
                <c:pt idx="26">
                  <c:v>975.90849039836746</c:v>
                </c:pt>
                <c:pt idx="27">
                  <c:v>1020.5096886482495</c:v>
                </c:pt>
                <c:pt idx="28">
                  <c:v>1065.5803371997938</c:v>
                </c:pt>
                <c:pt idx="29">
                  <c:v>1111.12537725625</c:v>
                </c:pt>
                <c:pt idx="30">
                  <c:v>1157.1498020295458</c:v>
                </c:pt>
                <c:pt idx="31">
                  <c:v>1203.6586572877045</c:v>
                </c:pt>
                <c:pt idx="32">
                  <c:v>1250.6570419080251</c:v>
                </c:pt>
                <c:pt idx="33">
                  <c:v>1298.1501084360837</c:v>
                </c:pt>
                <c:pt idx="34">
                  <c:v>1346.1430636506202</c:v>
                </c:pt>
                <c:pt idx="35">
                  <c:v>1394.6411691343692</c:v>
                </c:pt>
                <c:pt idx="36">
                  <c:v>1443.6497418508995</c:v>
                </c:pt>
                <c:pt idx="37">
                  <c:v>1493.1741547275294</c:v>
                </c:pt>
                <c:pt idx="38">
                  <c:v>1543.2198372443681</c:v>
                </c:pt>
                <c:pt idx="39">
                  <c:v>1593.7922760295646</c:v>
                </c:pt>
                <c:pt idx="40">
                  <c:v>1644.8970154608223</c:v>
                </c:pt>
                <c:pt idx="41">
                  <c:v>1696.5396582732403</c:v>
                </c:pt>
                <c:pt idx="42">
                  <c:v>1748.7258661735527</c:v>
                </c:pt>
                <c:pt idx="43">
                  <c:v>1801.4613604608398</c:v>
                </c:pt>
                <c:pt idx="44">
                  <c:v>1854.7519226537643</c:v>
                </c:pt>
                <c:pt idx="45">
                  <c:v>1908.6033951244146</c:v>
                </c:pt>
                <c:pt idx="46">
                  <c:v>1963.0216817388159</c:v>
                </c:pt>
                <c:pt idx="47">
                  <c:v>2018.0127485041889</c:v>
                </c:pt>
                <c:pt idx="48">
                  <c:v>2073.5826242230141</c:v>
                </c:pt>
                <c:pt idx="49">
                  <c:v>2129.7374011539864</c:v>
                </c:pt>
                <c:pt idx="50">
                  <c:v>2186.4832356799207</c:v>
                </c:pt>
                <c:pt idx="51">
                  <c:v>2243.826348982695</c:v>
                </c:pt>
                <c:pt idx="52">
                  <c:v>2301.7730277252904</c:v>
                </c:pt>
                <c:pt idx="53">
                  <c:v>2360.3296247410149</c:v>
                </c:pt>
                <c:pt idx="54">
                  <c:v>2419.5025597299768</c:v>
                </c:pt>
                <c:pt idx="55">
                  <c:v>2479.2983199628984</c:v>
                </c:pt>
                <c:pt idx="56">
                  <c:v>2539.7234609923216</c:v>
                </c:pt>
                <c:pt idx="57">
                  <c:v>2600.7846073713172</c:v>
                </c:pt>
                <c:pt idx="58">
                  <c:v>2662.4884533797463</c:v>
                </c:pt>
                <c:pt idx="59">
                  <c:v>2724.8417637581697</c:v>
                </c:pt>
                <c:pt idx="60">
                  <c:v>2787.8513744494867</c:v>
                </c:pt>
                <c:pt idx="61">
                  <c:v>2851.5241933483699</c:v>
                </c:pt>
                <c:pt idx="62">
                  <c:v>2915.8672010586019</c:v>
                </c:pt>
                <c:pt idx="63">
                  <c:v>2980.8874516583674</c:v>
                </c:pt>
                <c:pt idx="64">
                  <c:v>3046.5920734736151</c:v>
                </c:pt>
                <c:pt idx="65">
                  <c:v>3112.9882698595497</c:v>
                </c:pt>
                <c:pt idx="66">
                  <c:v>3180.0833199903541</c:v>
                </c:pt>
                <c:pt idx="67">
                  <c:v>3247.8845796572218</c:v>
                </c:pt>
                <c:pt idx="68">
                  <c:v>3316.3994820747926</c:v>
                </c:pt>
                <c:pt idx="69">
                  <c:v>3385.6355386960713</c:v>
                </c:pt>
                <c:pt idx="70">
                  <c:v>3455.6003400359255</c:v>
                </c:pt>
                <c:pt idx="71">
                  <c:v>3526.3015565032561</c:v>
                </c:pt>
                <c:pt idx="72">
                  <c:v>3597.7469392419166</c:v>
                </c:pt>
                <c:pt idx="73">
                  <c:v>3669.9443209804936</c:v>
                </c:pt>
                <c:pt idx="74">
                  <c:v>3742.9016168910302</c:v>
                </c:pt>
                <c:pt idx="75">
                  <c:v>3816.6268254567785</c:v>
                </c:pt>
                <c:pt idx="76">
                  <c:v>3891.1280293490954</c:v>
                </c:pt>
                <c:pt idx="77">
                  <c:v>3966.4133963135673</c:v>
                </c:pt>
                <c:pt idx="78">
                  <c:v>4042.4911800654595</c:v>
                </c:pt>
                <c:pt idx="79">
                  <c:v>4119.3697211945864</c:v>
                </c:pt>
                <c:pt idx="80">
                  <c:v>4197.0574480797168</c:v>
                </c:pt>
                <c:pt idx="81">
                  <c:v>4275.5628778125883</c:v>
                </c:pt>
                <c:pt idx="82">
                  <c:v>4354.8946171316684</c:v>
                </c:pt>
                <c:pt idx="83">
                  <c:v>4435.0613633657222</c:v>
                </c:pt>
                <c:pt idx="84">
                  <c:v>4516.0719053873245</c:v>
                </c:pt>
                <c:pt idx="85">
                  <c:v>4597.9351245764046</c:v>
                </c:pt>
                <c:pt idx="86">
                  <c:v>4680.6599957939352</c:v>
                </c:pt>
                <c:pt idx="87">
                  <c:v>4764.2555883658688</c:v>
                </c:pt>
                <c:pt idx="88">
                  <c:v>4848.7310670774214</c:v>
                </c:pt>
                <c:pt idx="89">
                  <c:v>4934.0956931778419</c:v>
                </c:pt>
                <c:pt idx="90">
                  <c:v>5020.358825395735</c:v>
                </c:pt>
                <c:pt idx="91">
                  <c:v>5107.5299209650848</c:v>
                </c:pt>
                <c:pt idx="92">
                  <c:v>5195.6185366620794</c:v>
                </c:pt>
                <c:pt idx="93">
                  <c:v>5284.6343298528309</c:v>
                </c:pt>
                <c:pt idx="94">
                  <c:v>5374.5870595521501</c:v>
                </c:pt>
                <c:pt idx="95">
                  <c:v>5465.4865874934376</c:v>
                </c:pt>
                <c:pt idx="96">
                  <c:v>5557.3428792098584</c:v>
                </c:pt>
                <c:pt idx="97">
                  <c:v>5650.1660051268827</c:v>
                </c:pt>
                <c:pt idx="98">
                  <c:v>5743.9661416663303</c:v>
                </c:pt>
                <c:pt idx="99">
                  <c:v>5838.7535723620413</c:v>
                </c:pt>
                <c:pt idx="100">
                  <c:v>5934.5386889872761</c:v>
                </c:pt>
                <c:pt idx="101">
                  <c:v>6031.331992694003</c:v>
                </c:pt>
                <c:pt idx="102">
                  <c:v>6129.1440951641471</c:v>
                </c:pt>
                <c:pt idx="103">
                  <c:v>6227.9857197729934</c:v>
                </c:pt>
                <c:pt idx="104">
                  <c:v>6327.8677027648009</c:v>
                </c:pt>
                <c:pt idx="105">
                  <c:v>6428.8009944408168</c:v>
                </c:pt>
                <c:pt idx="106">
                  <c:v>6530.7966603597733</c:v>
                </c:pt>
                <c:pt idx="107">
                  <c:v>6633.8658825510447</c:v>
                </c:pt>
                <c:pt idx="108">
                  <c:v>6738.0199607405511</c:v>
                </c:pt>
                <c:pt idx="109">
                  <c:v>6843.2703135895717</c:v>
                </c:pt>
                <c:pt idx="110">
                  <c:v>6949.6284799466148</c:v>
                </c:pt>
                <c:pt idx="111">
                  <c:v>7057.1061201124267</c:v>
                </c:pt>
                <c:pt idx="112">
                  <c:v>7165.7150171183612</c:v>
                </c:pt>
                <c:pt idx="113">
                  <c:v>7275.467078018165</c:v>
                </c:pt>
                <c:pt idx="114">
                  <c:v>7386.3743351933881</c:v>
                </c:pt>
                <c:pt idx="115">
                  <c:v>7498.4489476725157</c:v>
                </c:pt>
                <c:pt idx="116">
                  <c:v>7611.7032024639902</c:v>
                </c:pt>
                <c:pt idx="117">
                  <c:v>7726.1495159032756</c:v>
                </c:pt>
                <c:pt idx="118">
                  <c:v>7841.8004350140754</c:v>
                </c:pt>
                <c:pt idx="119">
                  <c:v>7958.668638883908</c:v>
                </c:pt>
                <c:pt idx="120">
                  <c:v>8076.7669400541308</c:v>
                </c:pt>
                <c:pt idx="121">
                  <c:v>8196.1082859246217</c:v>
                </c:pt>
                <c:pt idx="122">
                  <c:v>8316.7057601732322</c:v>
                </c:pt>
                <c:pt idx="123">
                  <c:v>8438.5725841901694</c:v>
                </c:pt>
                <c:pt idx="124">
                  <c:v>8561.7221185275102</c:v>
                </c:pt>
                <c:pt idx="125">
                  <c:v>8686.1678643639279</c:v>
                </c:pt>
                <c:pt idx="126">
                  <c:v>8811.9234649848822</c:v>
                </c:pt>
                <c:pt idx="127">
                  <c:v>8939.0027072783396</c:v>
                </c:pt>
                <c:pt idx="128">
                  <c:v>9067.419523246288</c:v>
                </c:pt>
                <c:pt idx="129">
                  <c:v>9197.1879915321133</c:v>
                </c:pt>
                <c:pt idx="130">
                  <c:v>9328.3223389640934</c:v>
                </c:pt>
                <c:pt idx="131">
                  <c:v>9460.836942115111</c:v>
                </c:pt>
                <c:pt idx="132">
                  <c:v>9594.7463288787858</c:v>
                </c:pt>
                <c:pt idx="133">
                  <c:v>9730.0651800622181</c:v>
                </c:pt>
                <c:pt idx="134">
                  <c:v>9866.80833099546</c:v>
                </c:pt>
                <c:pt idx="135">
                  <c:v>10004.990773157973</c:v>
                </c:pt>
                <c:pt idx="136">
                  <c:v>10144.627655822153</c:v>
                </c:pt>
                <c:pt idx="137">
                  <c:v>10285.734287714204</c:v>
                </c:pt>
                <c:pt idx="138">
                  <c:v>10428.326138692457</c:v>
                </c:pt>
                <c:pt idx="139">
                  <c:v>10572.418841443374</c:v>
                </c:pt>
                <c:pt idx="140">
                  <c:v>10718.0281931954</c:v>
                </c:pt>
                <c:pt idx="141">
                  <c:v>10865.170157450833</c:v>
                </c:pt>
                <c:pt idx="142">
                  <c:v>11013.860865735969</c:v>
                </c:pt>
                <c:pt idx="143">
                  <c:v>11164.11661936961</c:v>
                </c:pt>
                <c:pt idx="144">
                  <c:v>11315.953891250239</c:v>
                </c:pt>
                <c:pt idx="145">
                  <c:v>11469.38932766198</c:v>
                </c:pt>
                <c:pt idx="146">
                  <c:v>11624.439750099556</c:v>
                </c:pt>
                <c:pt idx="147">
                  <c:v>11781.122157112492</c:v>
                </c:pt>
                <c:pt idx="148">
                  <c:v>11939.45372616868</c:v>
                </c:pt>
                <c:pt idx="149">
                  <c:v>12099.451815537612</c:v>
                </c:pt>
                <c:pt idx="150">
                  <c:v>12261.133966193389</c:v>
                </c:pt>
                <c:pt idx="151">
                  <c:v>12424.5179037378</c:v>
                </c:pt>
                <c:pt idx="152">
                  <c:v>12589.621540343591</c:v>
                </c:pt>
                <c:pt idx="153">
                  <c:v>12756.462976718258</c:v>
                </c:pt>
                <c:pt idx="154">
                  <c:v>12925.06050408844</c:v>
                </c:pt>
                <c:pt idx="155">
                  <c:v>13095.43260620525</c:v>
                </c:pt>
                <c:pt idx="156">
                  <c:v>13267.597961370675</c:v>
                </c:pt>
                <c:pt idx="157">
                  <c:v>13441.575444485337</c:v>
                </c:pt>
                <c:pt idx="158">
                  <c:v>13617.384129117798</c:v>
                </c:pt>
                <c:pt idx="159">
                  <c:v>13795.043289595616</c:v>
                </c:pt>
                <c:pt idx="160">
                  <c:v>13974.572403118473</c:v>
                </c:pt>
                <c:pt idx="161">
                  <c:v>14155.991151893459</c:v>
                </c:pt>
                <c:pt idx="162">
                  <c:v>14339.319425292926</c:v>
                </c:pt>
                <c:pt idx="163">
                  <c:v>14524.577322034991</c:v>
                </c:pt>
                <c:pt idx="164">
                  <c:v>14711.78515238699</c:v>
                </c:pt>
                <c:pt idx="165">
                  <c:v>14900.96344039217</c:v>
                </c:pt>
                <c:pt idx="166">
                  <c:v>15092.132926119755</c:v>
                </c:pt>
                <c:pt idx="167">
                  <c:v>15285.314567938771</c:v>
                </c:pt>
                <c:pt idx="168">
                  <c:v>15480.529544815725</c:v>
                </c:pt>
                <c:pt idx="169">
                  <c:v>15677.799258636525</c:v>
                </c:pt>
                <c:pt idx="170">
                  <c:v>15877.145336552816</c:v>
                </c:pt>
                <c:pt idx="171">
                  <c:v>16078.58963335302</c:v>
                </c:pt>
                <c:pt idx="172">
                  <c:v>16282.154233858328</c:v>
                </c:pt>
                <c:pt idx="173">
                  <c:v>16487.861455343889</c:v>
                </c:pt>
                <c:pt idx="174">
                  <c:v>16695.733849985554</c:v>
                </c:pt>
                <c:pt idx="175">
                  <c:v>16905.794207332277</c:v>
                </c:pt>
                <c:pt idx="176">
                  <c:v>17118.065556804624</c:v>
                </c:pt>
                <c:pt idx="177">
                  <c:v>17332.571170219515</c:v>
                </c:pt>
                <c:pt idx="178">
                  <c:v>17549.334564341585</c:v>
                </c:pt>
                <c:pt idx="179">
                  <c:v>17768.379503461398</c:v>
                </c:pt>
                <c:pt idx="180">
                  <c:v>17989.730002000735</c:v>
                </c:pt>
                <c:pt idx="181">
                  <c:v>18213.410327145415</c:v>
                </c:pt>
                <c:pt idx="182">
                  <c:v>18439.445001505705</c:v>
                </c:pt>
                <c:pt idx="183">
                  <c:v>18667.858805804841</c:v>
                </c:pt>
                <c:pt idx="184">
                  <c:v>18898.676781595765</c:v>
                </c:pt>
                <c:pt idx="185">
                  <c:v>19131.92423400651</c:v>
                </c:pt>
                <c:pt idx="186">
                  <c:v>19367.626734514455</c:v>
                </c:pt>
                <c:pt idx="187">
                  <c:v>19605.810123749787</c:v>
                </c:pt>
                <c:pt idx="188">
                  <c:v>19846.500514328469</c:v>
                </c:pt>
                <c:pt idx="189">
                  <c:v>20089.724293715029</c:v>
                </c:pt>
                <c:pt idx="190">
                  <c:v>20335.5081271155</c:v>
                </c:pt>
                <c:pt idx="191">
                  <c:v>20583.878960400743</c:v>
                </c:pt>
                <c:pt idx="192">
                  <c:v>20834.864023060654</c:v>
                </c:pt>
                <c:pt idx="193">
                  <c:v>21088.49083118933</c:v>
                </c:pt>
                <c:pt idx="194">
                  <c:v>21344.787190501782</c:v>
                </c:pt>
                <c:pt idx="195">
                  <c:v>21603.781199382302</c:v>
                </c:pt>
                <c:pt idx="196">
                  <c:v>21865.501251964986</c:v>
                </c:pt>
                <c:pt idx="197">
                  <c:v>22129.976041246609</c:v>
                </c:pt>
                <c:pt idx="198">
                  <c:v>22397.234562232363</c:v>
                </c:pt>
                <c:pt idx="199">
                  <c:v>22667.306115114603</c:v>
                </c:pt>
                <c:pt idx="200">
                  <c:v>22940.220308485135</c:v>
                </c:pt>
                <c:pt idx="201">
                  <c:v>23216.007062581222</c:v>
                </c:pt>
                <c:pt idx="202">
                  <c:v>23494.696612565876</c:v>
                </c:pt>
                <c:pt idx="203">
                  <c:v>23776.319511842572</c:v>
                </c:pt>
                <c:pt idx="204">
                  <c:v>24060.906635404895</c:v>
                </c:pt>
                <c:pt idx="205">
                  <c:v>24348.48918322146</c:v>
                </c:pt>
                <c:pt idx="206">
                  <c:v>24639.098683656397</c:v>
                </c:pt>
                <c:pt idx="207">
                  <c:v>24932.766996925926</c:v>
                </c:pt>
                <c:pt idx="208">
                  <c:v>25229.526318591259</c:v>
                </c:pt>
                <c:pt idx="209">
                  <c:v>25529.409183088261</c:v>
                </c:pt>
                <c:pt idx="210">
                  <c:v>25832.448467294264</c:v>
                </c:pt>
                <c:pt idx="211">
                  <c:v>26138.677394132486</c:v>
                </c:pt>
                <c:pt idx="212">
                  <c:v>26448.129536214314</c:v>
                </c:pt>
                <c:pt idx="213">
                  <c:v>26760.838819519933</c:v>
                </c:pt>
                <c:pt idx="214">
                  <c:v>27076.839527117758</c:v>
                </c:pt>
                <c:pt idx="215">
                  <c:v>27396.166302922891</c:v>
                </c:pt>
                <c:pt idx="216">
                  <c:v>27718.854155495301</c:v>
                </c:pt>
                <c:pt idx="217">
                  <c:v>28044.938461877857</c:v>
                </c:pt>
                <c:pt idx="218">
                  <c:v>28374.454971474803</c:v>
                </c:pt>
                <c:pt idx="219">
                  <c:v>28707.439809971042</c:v>
                </c:pt>
                <c:pt idx="220">
                  <c:v>29043.929483292683</c:v>
                </c:pt>
                <c:pt idx="221">
                  <c:v>29383.960881609284</c:v>
                </c:pt>
                <c:pt idx="222">
                  <c:v>29727.57128337822</c:v>
                </c:pt>
                <c:pt idx="223">
                  <c:v>30074.798359431596</c:v>
                </c:pt>
                <c:pt idx="224">
                  <c:v>30425.680177106136</c:v>
                </c:pt>
                <c:pt idx="225">
                  <c:v>30780.255204416713</c:v>
                </c:pt>
                <c:pt idx="226">
                  <c:v>31138.562314273593</c:v>
                </c:pt>
                <c:pt idx="227">
                  <c:v>31500.640788744222</c:v>
                </c:pt>
                <c:pt idx="228">
                  <c:v>31866.530323359781</c:v>
                </c:pt>
                <c:pt idx="229">
                  <c:v>32236.271031467077</c:v>
                </c:pt>
                <c:pt idx="230">
                  <c:v>32609.903448626341</c:v>
                </c:pt>
                <c:pt idx="231">
                  <c:v>32987.468537055189</c:v>
                </c:pt>
                <c:pt idx="232">
                  <c:v>33369.007690119419</c:v>
                </c:pt>
                <c:pt idx="233">
                  <c:v>33754.562736871034</c:v>
                </c:pt>
                <c:pt idx="234">
                  <c:v>34144.175946634125</c:v>
                </c:pt>
                <c:pt idx="235">
                  <c:v>34537.890033638898</c:v>
                </c:pt>
                <c:pt idx="236">
                  <c:v>34935.748161704578</c:v>
                </c:pt>
                <c:pt idx="237">
                  <c:v>35337.793948971557</c:v>
                </c:pt>
                <c:pt idx="238">
                  <c:v>35744.071472683281</c:v>
                </c:pt>
                <c:pt idx="239">
                  <c:v>36154.62527401869</c:v>
                </c:pt>
                <c:pt idx="240">
                  <c:v>36569.500362975246</c:v>
                </c:pt>
              </c:numCache>
            </c:numRef>
          </c:val>
          <c:smooth val="0"/>
          <c:extLst>
            <c:ext xmlns:c16="http://schemas.microsoft.com/office/drawing/2014/chart" uri="{C3380CC4-5D6E-409C-BE32-E72D297353CC}">
              <c16:uniqueId val="{00000000-DE23-4BB1-BA6C-88BDDE9E87F5}"/>
            </c:ext>
          </c:extLst>
        </c:ser>
        <c:ser>
          <c:idx val="1"/>
          <c:order val="1"/>
          <c:tx>
            <c:strRef>
              <c:f>Betrieb!$I$27:$I$28</c:f>
              <c:strCache>
                <c:ptCount val="2"/>
                <c:pt idx="0">
                  <c:v>N (Tnuk)</c:v>
                </c:pt>
                <c:pt idx="1">
                  <c:v>TC-99 </c:v>
                </c:pt>
              </c:strCache>
            </c:strRef>
          </c:tx>
          <c:spPr>
            <a:ln w="12700">
              <a:solidFill>
                <a:srgbClr val="FF00FF"/>
              </a:solidFill>
              <a:prstDash val="solid"/>
            </a:ln>
          </c:spPr>
          <c:marker>
            <c:symbol val="none"/>
          </c:marker>
          <c:cat>
            <c:numRef>
              <c:f>Betrieb!$C$30:$C$269</c:f>
              <c:numCache>
                <c:formatCode>0.0</c:formatCode>
                <c:ptCount val="240"/>
                <c:pt idx="0">
                  <c:v>-1</c:v>
                </c:pt>
                <c:pt idx="1">
                  <c:v>-0.95833333333333337</c:v>
                </c:pt>
                <c:pt idx="2">
                  <c:v>-0.91666666666666663</c:v>
                </c:pt>
                <c:pt idx="3">
                  <c:v>-0.875</c:v>
                </c:pt>
                <c:pt idx="4">
                  <c:v>-0.83333333333333337</c:v>
                </c:pt>
                <c:pt idx="5">
                  <c:v>-0.79166666666666663</c:v>
                </c:pt>
                <c:pt idx="6">
                  <c:v>-0.75</c:v>
                </c:pt>
                <c:pt idx="7">
                  <c:v>-0.70833333333333337</c:v>
                </c:pt>
                <c:pt idx="8">
                  <c:v>-0.66666666666666663</c:v>
                </c:pt>
                <c:pt idx="9">
                  <c:v>-0.625</c:v>
                </c:pt>
                <c:pt idx="10">
                  <c:v>-0.58333333333333337</c:v>
                </c:pt>
                <c:pt idx="11">
                  <c:v>-0.54166666666666663</c:v>
                </c:pt>
                <c:pt idx="12">
                  <c:v>-0.5</c:v>
                </c:pt>
                <c:pt idx="13">
                  <c:v>-0.45833333333333331</c:v>
                </c:pt>
                <c:pt idx="14">
                  <c:v>-0.41666666666666669</c:v>
                </c:pt>
                <c:pt idx="15">
                  <c:v>-0.375</c:v>
                </c:pt>
                <c:pt idx="16">
                  <c:v>-0.33333333333333331</c:v>
                </c:pt>
                <c:pt idx="17">
                  <c:v>-0.29166666666666669</c:v>
                </c:pt>
                <c:pt idx="18">
                  <c:v>-0.25</c:v>
                </c:pt>
                <c:pt idx="19">
                  <c:v>-0.20833333333333334</c:v>
                </c:pt>
                <c:pt idx="20">
                  <c:v>-0.16666666666666666</c:v>
                </c:pt>
                <c:pt idx="21">
                  <c:v>-0.125</c:v>
                </c:pt>
                <c:pt idx="22">
                  <c:v>-8.3333333333333329E-2</c:v>
                </c:pt>
                <c:pt idx="23">
                  <c:v>-4.1666666666666664E-2</c:v>
                </c:pt>
                <c:pt idx="24">
                  <c:v>0</c:v>
                </c:pt>
                <c:pt idx="25">
                  <c:v>4.1666666666666664E-2</c:v>
                </c:pt>
                <c:pt idx="26">
                  <c:v>8.3333333333333329E-2</c:v>
                </c:pt>
                <c:pt idx="27">
                  <c:v>0.125</c:v>
                </c:pt>
                <c:pt idx="28">
                  <c:v>0.16666666666666666</c:v>
                </c:pt>
                <c:pt idx="29">
                  <c:v>0.20833333333333334</c:v>
                </c:pt>
                <c:pt idx="30">
                  <c:v>0.25</c:v>
                </c:pt>
                <c:pt idx="31">
                  <c:v>0.29166666666666669</c:v>
                </c:pt>
                <c:pt idx="32">
                  <c:v>0.33333333333333331</c:v>
                </c:pt>
                <c:pt idx="33">
                  <c:v>0.375</c:v>
                </c:pt>
                <c:pt idx="34">
                  <c:v>0.41666666666666669</c:v>
                </c:pt>
                <c:pt idx="35">
                  <c:v>0.45833333333333331</c:v>
                </c:pt>
                <c:pt idx="36">
                  <c:v>0.5</c:v>
                </c:pt>
                <c:pt idx="37">
                  <c:v>0.54166666666666663</c:v>
                </c:pt>
                <c:pt idx="38">
                  <c:v>0.58333333333333337</c:v>
                </c:pt>
                <c:pt idx="39">
                  <c:v>0.625</c:v>
                </c:pt>
                <c:pt idx="40">
                  <c:v>0.66666666666666663</c:v>
                </c:pt>
                <c:pt idx="41">
                  <c:v>0.70833333333333337</c:v>
                </c:pt>
                <c:pt idx="42">
                  <c:v>0.75</c:v>
                </c:pt>
                <c:pt idx="43">
                  <c:v>0.79166666666666663</c:v>
                </c:pt>
                <c:pt idx="44">
                  <c:v>0.83333333333333337</c:v>
                </c:pt>
                <c:pt idx="45">
                  <c:v>0.875</c:v>
                </c:pt>
                <c:pt idx="46">
                  <c:v>0.91666666666666663</c:v>
                </c:pt>
                <c:pt idx="47">
                  <c:v>0.95833333333333337</c:v>
                </c:pt>
                <c:pt idx="48">
                  <c:v>1</c:v>
                </c:pt>
                <c:pt idx="49">
                  <c:v>1.0416666666666667</c:v>
                </c:pt>
                <c:pt idx="50">
                  <c:v>1.0833333333333333</c:v>
                </c:pt>
                <c:pt idx="51">
                  <c:v>1.125</c:v>
                </c:pt>
                <c:pt idx="52">
                  <c:v>1.1666666666666667</c:v>
                </c:pt>
                <c:pt idx="53">
                  <c:v>1.2083333333333333</c:v>
                </c:pt>
                <c:pt idx="54">
                  <c:v>1.25</c:v>
                </c:pt>
                <c:pt idx="55">
                  <c:v>1.2916666666666667</c:v>
                </c:pt>
                <c:pt idx="56">
                  <c:v>1.3333333333333333</c:v>
                </c:pt>
                <c:pt idx="57">
                  <c:v>1.375</c:v>
                </c:pt>
                <c:pt idx="58">
                  <c:v>1.4166666666666667</c:v>
                </c:pt>
                <c:pt idx="59">
                  <c:v>1.4583333333333333</c:v>
                </c:pt>
                <c:pt idx="60">
                  <c:v>1.5</c:v>
                </c:pt>
                <c:pt idx="61">
                  <c:v>1.5416666666666667</c:v>
                </c:pt>
                <c:pt idx="62">
                  <c:v>1.5833333333333333</c:v>
                </c:pt>
                <c:pt idx="63">
                  <c:v>1.625</c:v>
                </c:pt>
                <c:pt idx="64">
                  <c:v>1.6666666666666667</c:v>
                </c:pt>
                <c:pt idx="65">
                  <c:v>1.7083333333333333</c:v>
                </c:pt>
                <c:pt idx="66">
                  <c:v>1.75</c:v>
                </c:pt>
                <c:pt idx="67">
                  <c:v>1.7916666666666667</c:v>
                </c:pt>
                <c:pt idx="68">
                  <c:v>1.8333333333333333</c:v>
                </c:pt>
                <c:pt idx="69">
                  <c:v>1.875</c:v>
                </c:pt>
                <c:pt idx="70">
                  <c:v>1.9166666666666667</c:v>
                </c:pt>
                <c:pt idx="71">
                  <c:v>1.9583333333333333</c:v>
                </c:pt>
                <c:pt idx="72">
                  <c:v>2</c:v>
                </c:pt>
                <c:pt idx="73">
                  <c:v>2.0416666666666665</c:v>
                </c:pt>
                <c:pt idx="74">
                  <c:v>2.0833333333333335</c:v>
                </c:pt>
                <c:pt idx="75">
                  <c:v>2.125</c:v>
                </c:pt>
                <c:pt idx="76">
                  <c:v>2.1666666666666665</c:v>
                </c:pt>
                <c:pt idx="77">
                  <c:v>2.2083333333333335</c:v>
                </c:pt>
                <c:pt idx="78">
                  <c:v>2.25</c:v>
                </c:pt>
                <c:pt idx="79">
                  <c:v>2.2916666666666665</c:v>
                </c:pt>
                <c:pt idx="80">
                  <c:v>2.3333333333333335</c:v>
                </c:pt>
                <c:pt idx="81">
                  <c:v>2.375</c:v>
                </c:pt>
                <c:pt idx="82">
                  <c:v>2.4166666666666665</c:v>
                </c:pt>
                <c:pt idx="83">
                  <c:v>2.4583333333333335</c:v>
                </c:pt>
                <c:pt idx="84">
                  <c:v>2.5</c:v>
                </c:pt>
                <c:pt idx="85">
                  <c:v>2.5416666666666665</c:v>
                </c:pt>
                <c:pt idx="86">
                  <c:v>2.5833333333333335</c:v>
                </c:pt>
                <c:pt idx="87">
                  <c:v>2.625</c:v>
                </c:pt>
                <c:pt idx="88">
                  <c:v>2.6666666666666665</c:v>
                </c:pt>
                <c:pt idx="89">
                  <c:v>2.7083333333333335</c:v>
                </c:pt>
                <c:pt idx="90">
                  <c:v>2.75</c:v>
                </c:pt>
                <c:pt idx="91">
                  <c:v>2.7916666666666665</c:v>
                </c:pt>
                <c:pt idx="92">
                  <c:v>2.8333333333333335</c:v>
                </c:pt>
                <c:pt idx="93">
                  <c:v>2.875</c:v>
                </c:pt>
                <c:pt idx="94">
                  <c:v>2.9166666666666665</c:v>
                </c:pt>
                <c:pt idx="95">
                  <c:v>2.9583333333333335</c:v>
                </c:pt>
                <c:pt idx="96">
                  <c:v>3</c:v>
                </c:pt>
                <c:pt idx="97">
                  <c:v>3.0416666666666665</c:v>
                </c:pt>
                <c:pt idx="98">
                  <c:v>3.0833333333333335</c:v>
                </c:pt>
                <c:pt idx="99">
                  <c:v>3.125</c:v>
                </c:pt>
                <c:pt idx="100">
                  <c:v>3.1666666666666665</c:v>
                </c:pt>
                <c:pt idx="101">
                  <c:v>3.2083333333333335</c:v>
                </c:pt>
                <c:pt idx="102">
                  <c:v>3.25</c:v>
                </c:pt>
                <c:pt idx="103">
                  <c:v>3.2916666666666665</c:v>
                </c:pt>
                <c:pt idx="104">
                  <c:v>3.3333333333333335</c:v>
                </c:pt>
                <c:pt idx="105">
                  <c:v>3.375</c:v>
                </c:pt>
                <c:pt idx="106">
                  <c:v>3.4166666666666665</c:v>
                </c:pt>
                <c:pt idx="107">
                  <c:v>3.4583333333333335</c:v>
                </c:pt>
                <c:pt idx="108">
                  <c:v>3.5</c:v>
                </c:pt>
                <c:pt idx="109">
                  <c:v>3.5416666666666665</c:v>
                </c:pt>
                <c:pt idx="110">
                  <c:v>3.5833333333333335</c:v>
                </c:pt>
                <c:pt idx="111">
                  <c:v>3.625</c:v>
                </c:pt>
                <c:pt idx="112">
                  <c:v>3.6666666666666665</c:v>
                </c:pt>
                <c:pt idx="113">
                  <c:v>3.7083333333333335</c:v>
                </c:pt>
                <c:pt idx="114">
                  <c:v>3.75</c:v>
                </c:pt>
                <c:pt idx="115">
                  <c:v>3.7916666666666665</c:v>
                </c:pt>
                <c:pt idx="116">
                  <c:v>3.8333333333333335</c:v>
                </c:pt>
                <c:pt idx="117">
                  <c:v>3.875</c:v>
                </c:pt>
                <c:pt idx="118">
                  <c:v>3.9166666666666665</c:v>
                </c:pt>
                <c:pt idx="119">
                  <c:v>3.9583333333333335</c:v>
                </c:pt>
                <c:pt idx="120">
                  <c:v>4</c:v>
                </c:pt>
                <c:pt idx="121">
                  <c:v>4.041666666666667</c:v>
                </c:pt>
                <c:pt idx="122">
                  <c:v>4.083333333333333</c:v>
                </c:pt>
                <c:pt idx="123">
                  <c:v>4.125</c:v>
                </c:pt>
                <c:pt idx="124">
                  <c:v>4.166666666666667</c:v>
                </c:pt>
                <c:pt idx="125">
                  <c:v>4.208333333333333</c:v>
                </c:pt>
                <c:pt idx="126">
                  <c:v>4.25</c:v>
                </c:pt>
                <c:pt idx="127">
                  <c:v>4.291666666666667</c:v>
                </c:pt>
                <c:pt idx="128">
                  <c:v>4.333333333333333</c:v>
                </c:pt>
                <c:pt idx="129">
                  <c:v>4.375</c:v>
                </c:pt>
                <c:pt idx="130">
                  <c:v>4.416666666666667</c:v>
                </c:pt>
                <c:pt idx="131">
                  <c:v>4.458333333333333</c:v>
                </c:pt>
                <c:pt idx="132">
                  <c:v>4.5</c:v>
                </c:pt>
                <c:pt idx="133">
                  <c:v>4.541666666666667</c:v>
                </c:pt>
                <c:pt idx="134">
                  <c:v>4.583333333333333</c:v>
                </c:pt>
                <c:pt idx="135">
                  <c:v>4.625</c:v>
                </c:pt>
                <c:pt idx="136">
                  <c:v>4.666666666666667</c:v>
                </c:pt>
                <c:pt idx="137">
                  <c:v>4.708333333333333</c:v>
                </c:pt>
                <c:pt idx="138">
                  <c:v>4.75</c:v>
                </c:pt>
                <c:pt idx="139">
                  <c:v>4.791666666666667</c:v>
                </c:pt>
                <c:pt idx="140">
                  <c:v>4.833333333333333</c:v>
                </c:pt>
                <c:pt idx="141">
                  <c:v>4.875</c:v>
                </c:pt>
                <c:pt idx="142">
                  <c:v>4.916666666666667</c:v>
                </c:pt>
                <c:pt idx="143">
                  <c:v>4.958333333333333</c:v>
                </c:pt>
                <c:pt idx="144">
                  <c:v>5</c:v>
                </c:pt>
                <c:pt idx="145">
                  <c:v>5.041666666666667</c:v>
                </c:pt>
                <c:pt idx="146">
                  <c:v>5.083333333333333</c:v>
                </c:pt>
                <c:pt idx="147">
                  <c:v>5.125</c:v>
                </c:pt>
                <c:pt idx="148">
                  <c:v>5.166666666666667</c:v>
                </c:pt>
                <c:pt idx="149">
                  <c:v>5.208333333333333</c:v>
                </c:pt>
                <c:pt idx="150">
                  <c:v>5.25</c:v>
                </c:pt>
                <c:pt idx="151">
                  <c:v>5.291666666666667</c:v>
                </c:pt>
                <c:pt idx="152">
                  <c:v>5.333333333333333</c:v>
                </c:pt>
                <c:pt idx="153">
                  <c:v>5.375</c:v>
                </c:pt>
                <c:pt idx="154">
                  <c:v>5.416666666666667</c:v>
                </c:pt>
                <c:pt idx="155">
                  <c:v>5.458333333333333</c:v>
                </c:pt>
                <c:pt idx="156">
                  <c:v>5.5</c:v>
                </c:pt>
                <c:pt idx="157">
                  <c:v>5.541666666666667</c:v>
                </c:pt>
                <c:pt idx="158">
                  <c:v>5.583333333333333</c:v>
                </c:pt>
                <c:pt idx="159">
                  <c:v>5.625</c:v>
                </c:pt>
                <c:pt idx="160">
                  <c:v>5.666666666666667</c:v>
                </c:pt>
                <c:pt idx="161">
                  <c:v>5.708333333333333</c:v>
                </c:pt>
                <c:pt idx="162">
                  <c:v>5.75</c:v>
                </c:pt>
                <c:pt idx="163">
                  <c:v>5.791666666666667</c:v>
                </c:pt>
                <c:pt idx="164">
                  <c:v>5.833333333333333</c:v>
                </c:pt>
                <c:pt idx="165">
                  <c:v>5.875</c:v>
                </c:pt>
                <c:pt idx="166">
                  <c:v>5.916666666666667</c:v>
                </c:pt>
                <c:pt idx="167">
                  <c:v>5.958333333333333</c:v>
                </c:pt>
                <c:pt idx="168">
                  <c:v>6</c:v>
                </c:pt>
                <c:pt idx="169">
                  <c:v>6.041666666666667</c:v>
                </c:pt>
                <c:pt idx="170">
                  <c:v>6.083333333333333</c:v>
                </c:pt>
                <c:pt idx="171">
                  <c:v>6.125</c:v>
                </c:pt>
                <c:pt idx="172">
                  <c:v>6.166666666666667</c:v>
                </c:pt>
                <c:pt idx="173">
                  <c:v>6.208333333333333</c:v>
                </c:pt>
                <c:pt idx="174">
                  <c:v>6.25</c:v>
                </c:pt>
                <c:pt idx="175">
                  <c:v>6.291666666666667</c:v>
                </c:pt>
                <c:pt idx="176">
                  <c:v>6.333333333333333</c:v>
                </c:pt>
                <c:pt idx="177">
                  <c:v>6.375</c:v>
                </c:pt>
                <c:pt idx="178">
                  <c:v>6.416666666666667</c:v>
                </c:pt>
                <c:pt idx="179">
                  <c:v>6.458333333333333</c:v>
                </c:pt>
                <c:pt idx="180">
                  <c:v>6.5</c:v>
                </c:pt>
                <c:pt idx="181">
                  <c:v>6.541666666666667</c:v>
                </c:pt>
                <c:pt idx="182">
                  <c:v>6.583333333333333</c:v>
                </c:pt>
                <c:pt idx="183">
                  <c:v>6.625</c:v>
                </c:pt>
                <c:pt idx="184">
                  <c:v>6.666666666666667</c:v>
                </c:pt>
                <c:pt idx="185">
                  <c:v>6.708333333333333</c:v>
                </c:pt>
                <c:pt idx="186">
                  <c:v>6.75</c:v>
                </c:pt>
                <c:pt idx="187">
                  <c:v>6.791666666666667</c:v>
                </c:pt>
                <c:pt idx="188">
                  <c:v>6.833333333333333</c:v>
                </c:pt>
                <c:pt idx="189">
                  <c:v>6.875</c:v>
                </c:pt>
                <c:pt idx="190">
                  <c:v>6.916666666666667</c:v>
                </c:pt>
                <c:pt idx="191">
                  <c:v>6.958333333333333</c:v>
                </c:pt>
                <c:pt idx="192">
                  <c:v>7</c:v>
                </c:pt>
                <c:pt idx="193">
                  <c:v>7.041666666666667</c:v>
                </c:pt>
                <c:pt idx="194">
                  <c:v>7.083333333333333</c:v>
                </c:pt>
                <c:pt idx="195">
                  <c:v>7.125</c:v>
                </c:pt>
                <c:pt idx="196">
                  <c:v>7.166666666666667</c:v>
                </c:pt>
                <c:pt idx="197">
                  <c:v>7.208333333333333</c:v>
                </c:pt>
                <c:pt idx="198">
                  <c:v>7.25</c:v>
                </c:pt>
                <c:pt idx="199">
                  <c:v>7.291666666666667</c:v>
                </c:pt>
                <c:pt idx="200">
                  <c:v>7.333333333333333</c:v>
                </c:pt>
                <c:pt idx="201">
                  <c:v>7.375</c:v>
                </c:pt>
                <c:pt idx="202">
                  <c:v>7.416666666666667</c:v>
                </c:pt>
                <c:pt idx="203">
                  <c:v>7.458333333333333</c:v>
                </c:pt>
                <c:pt idx="204">
                  <c:v>7.5</c:v>
                </c:pt>
                <c:pt idx="205">
                  <c:v>7.541666666666667</c:v>
                </c:pt>
                <c:pt idx="206">
                  <c:v>7.583333333333333</c:v>
                </c:pt>
                <c:pt idx="207">
                  <c:v>7.625</c:v>
                </c:pt>
                <c:pt idx="208">
                  <c:v>7.666666666666667</c:v>
                </c:pt>
                <c:pt idx="209">
                  <c:v>7.708333333333333</c:v>
                </c:pt>
                <c:pt idx="210">
                  <c:v>7.75</c:v>
                </c:pt>
                <c:pt idx="211">
                  <c:v>7.791666666666667</c:v>
                </c:pt>
                <c:pt idx="212">
                  <c:v>7.833333333333333</c:v>
                </c:pt>
                <c:pt idx="213">
                  <c:v>7.875</c:v>
                </c:pt>
                <c:pt idx="214">
                  <c:v>7.916666666666667</c:v>
                </c:pt>
                <c:pt idx="215">
                  <c:v>7.958333333333333</c:v>
                </c:pt>
                <c:pt idx="216">
                  <c:v>8</c:v>
                </c:pt>
                <c:pt idx="217">
                  <c:v>8.0416666666666661</c:v>
                </c:pt>
                <c:pt idx="218">
                  <c:v>8.0833333333333339</c:v>
                </c:pt>
                <c:pt idx="219">
                  <c:v>8.125</c:v>
                </c:pt>
                <c:pt idx="220">
                  <c:v>8.1666666666666661</c:v>
                </c:pt>
                <c:pt idx="221">
                  <c:v>8.2083333333333339</c:v>
                </c:pt>
                <c:pt idx="222">
                  <c:v>8.25</c:v>
                </c:pt>
                <c:pt idx="223">
                  <c:v>8.2916666666666661</c:v>
                </c:pt>
                <c:pt idx="224">
                  <c:v>8.3333333333333339</c:v>
                </c:pt>
                <c:pt idx="225">
                  <c:v>8.375</c:v>
                </c:pt>
                <c:pt idx="226">
                  <c:v>8.4166666666666661</c:v>
                </c:pt>
                <c:pt idx="227">
                  <c:v>8.4583333333333339</c:v>
                </c:pt>
                <c:pt idx="228">
                  <c:v>8.5</c:v>
                </c:pt>
                <c:pt idx="229">
                  <c:v>8.5416666666666661</c:v>
                </c:pt>
                <c:pt idx="230">
                  <c:v>8.5833333333333339</c:v>
                </c:pt>
                <c:pt idx="231">
                  <c:v>8.625</c:v>
                </c:pt>
                <c:pt idx="232">
                  <c:v>8.6666666666666661</c:v>
                </c:pt>
                <c:pt idx="233">
                  <c:v>8.7083333333333339</c:v>
                </c:pt>
                <c:pt idx="234">
                  <c:v>8.75</c:v>
                </c:pt>
                <c:pt idx="235">
                  <c:v>8.7916666666666661</c:v>
                </c:pt>
                <c:pt idx="236">
                  <c:v>8.8333333333333339</c:v>
                </c:pt>
                <c:pt idx="237">
                  <c:v>8.875</c:v>
                </c:pt>
                <c:pt idx="238">
                  <c:v>8.9166666666666661</c:v>
                </c:pt>
                <c:pt idx="239">
                  <c:v>8.9583333333333339</c:v>
                </c:pt>
              </c:numCache>
            </c:numRef>
          </c:cat>
          <c:val>
            <c:numRef>
              <c:f>Betrieb!$I$29:$I$269</c:f>
              <c:numCache>
                <c:formatCode>0</c:formatCode>
                <c:ptCount val="241"/>
                <c:pt idx="1">
                  <c:v>0</c:v>
                </c:pt>
                <c:pt idx="2" formatCode="0.0">
                  <c:v>4.859393663342912</c:v>
                </c:pt>
                <c:pt idx="3" formatCode="0.0">
                  <c:v>46.149981117837406</c:v>
                </c:pt>
                <c:pt idx="4">
                  <c:v>119.53670276447873</c:v>
                </c:pt>
                <c:pt idx="5">
                  <c:v>221.15998810214816</c:v>
                </c:pt>
                <c:pt idx="6">
                  <c:v>347.58400143789964</c:v>
                </c:pt>
                <c:pt idx="7">
                  <c:v>495.75051679221531</c:v>
                </c:pt>
                <c:pt idx="8">
                  <c:v>662.93780976761479</c:v>
                </c:pt>
                <c:pt idx="9">
                  <c:v>846.72402073492162</c:v>
                </c:pt>
                <c:pt idx="10">
                  <c:v>1044.9545030355739</c:v>
                </c:pt>
                <c:pt idx="11">
                  <c:v>1255.7127227882318</c:v>
                </c:pt>
                <c:pt idx="12">
                  <c:v>1477.2943240255286</c:v>
                </c:pt>
                <c:pt idx="13">
                  <c:v>1708.1840148977656</c:v>
                </c:pt>
                <c:pt idx="14">
                  <c:v>1947.0349681222074</c:v>
                </c:pt>
                <c:pt idx="15">
                  <c:v>2192.6504622263578</c:v>
                </c:pt>
                <c:pt idx="16">
                  <c:v>2443.9675198740406</c:v>
                </c:pt>
                <c:pt idx="17">
                  <c:v>2700.0423260690009</c:v>
                </c:pt>
                <c:pt idx="18">
                  <c:v>2960.0372326538895</c:v>
                </c:pt>
                <c:pt idx="19">
                  <c:v>3223.2091765763817</c:v>
                </c:pt>
                <c:pt idx="20">
                  <c:v>3488.8993581582745</c:v>
                </c:pt>
                <c:pt idx="21">
                  <c:v>3756.5240423267342</c:v>
                </c:pt>
                <c:pt idx="22">
                  <c:v>4025.5663606713611</c:v>
                </c:pt>
                <c:pt idx="23">
                  <c:v>4295.5690054742472</c:v>
                </c:pt>
                <c:pt idx="24">
                  <c:v>4566.1277186990001</c:v>
                </c:pt>
                <c:pt idx="25">
                  <c:v>4836.8854894759097</c:v>
                </c:pt>
                <c:pt idx="26">
                  <c:v>5107.5273830241285</c:v>
                </c:pt>
                <c:pt idx="27">
                  <c:v>5158.6317438076312</c:v>
                </c:pt>
                <c:pt idx="28">
                  <c:v>5232.9326200674186</c:v>
                </c:pt>
                <c:pt idx="29">
                  <c:v>5327.6234419013454</c:v>
                </c:pt>
                <c:pt idx="30">
                  <c:v>5440.2060012773345</c:v>
                </c:pt>
                <c:pt idx="31">
                  <c:v>5568.4568840520315</c:v>
                </c:pt>
                <c:pt idx="32">
                  <c:v>5710.3975531580045</c:v>
                </c:pt>
                <c:pt idx="33">
                  <c:v>5864.2676858576679</c:v>
                </c:pt>
                <c:pt idx="34">
                  <c:v>6028.5014111506571</c:v>
                </c:pt>
                <c:pt idx="35">
                  <c:v>6201.7061319127661</c:v>
                </c:pt>
                <c:pt idx="36">
                  <c:v>6382.6436506496557</c:v>
                </c:pt>
                <c:pt idx="37">
                  <c:v>6570.2133483226553</c:v>
                </c:pt>
                <c:pt idx="38">
                  <c:v>6763.4371929528243</c:v>
                </c:pt>
                <c:pt idx="39">
                  <c:v>6961.4463789947968</c:v>
                </c:pt>
                <c:pt idx="40">
                  <c:v>7163.4694201159464</c:v>
                </c:pt>
                <c:pt idx="41">
                  <c:v>7368.8215373065059</c:v>
                </c:pt>
                <c:pt idx="42">
                  <c:v>7576.8952014383412</c:v>
                </c:pt>
                <c:pt idx="43">
                  <c:v>7787.1517047123989</c:v>
                </c:pt>
                <c:pt idx="44">
                  <c:v>7999.1136490906629</c:v>
                </c:pt>
                <c:pt idx="45">
                  <c:v>8212.3582519791307</c:v>
                </c:pt>
                <c:pt idx="46">
                  <c:v>8426.5113802752821</c:v>
                </c:pt>
                <c:pt idx="47">
                  <c:v>8641.2422335607935</c:v>
                </c:pt>
                <c:pt idx="48">
                  <c:v>8856.258605836083</c:v>
                </c:pt>
                <c:pt idx="49">
                  <c:v>9071.3026628721345</c:v>
                </c:pt>
                <c:pt idx="50">
                  <c:v>9286.1471790986379</c:v>
                </c:pt>
                <c:pt idx="51">
                  <c:v>9329.1752582478239</c:v>
                </c:pt>
                <c:pt idx="52">
                  <c:v>9390.2713048584301</c:v>
                </c:pt>
                <c:pt idx="53">
                  <c:v>9467.2535990740635</c:v>
                </c:pt>
                <c:pt idx="54">
                  <c:v>9558.1801734633118</c:v>
                </c:pt>
                <c:pt idx="55">
                  <c:v>9661.3227142346987</c:v>
                </c:pt>
                <c:pt idx="56">
                  <c:v>9775.1433012051257</c:v>
                </c:pt>
                <c:pt idx="57">
                  <c:v>9898.2736777784503</c:v>
                </c:pt>
                <c:pt idx="58">
                  <c:v>10029.496775769592</c:v>
                </c:pt>
                <c:pt idx="59">
                  <c:v>10167.730249836277</c:v>
                </c:pt>
                <c:pt idx="60">
                  <c:v>10312.011802952477</c:v>
                </c:pt>
                <c:pt idx="61">
                  <c:v>10461.486108128689</c:v>
                </c:pt>
                <c:pt idx="62">
                  <c:v>10615.393152769993</c:v>
                </c:pt>
                <c:pt idx="63">
                  <c:v>10773.057850944433</c:v>
                </c:pt>
                <c:pt idx="64">
                  <c:v>10933.880785662352</c:v>
                </c:pt>
                <c:pt idx="65">
                  <c:v>11097.329958265191</c:v>
                </c:pt>
                <c:pt idx="66">
                  <c:v>11262.933435388926</c:v>
                </c:pt>
                <c:pt idx="67">
                  <c:v>11430.272795880333</c:v>
                </c:pt>
                <c:pt idx="68">
                  <c:v>11598.977290661504</c:v>
                </c:pt>
                <c:pt idx="69">
                  <c:v>11768.718638000686</c:v>
                </c:pt>
                <c:pt idx="70">
                  <c:v>11939.206385080914</c:v>
                </c:pt>
                <c:pt idx="71">
                  <c:v>12110.183774274117</c:v>
                </c:pt>
                <c:pt idx="72">
                  <c:v>12281.424059227169</c:v>
                </c:pt>
                <c:pt idx="73">
                  <c:v>12452.727221836536</c:v>
                </c:pt>
                <c:pt idx="74">
                  <c:v>12623.917046509099</c:v>
                </c:pt>
                <c:pt idx="75">
                  <c:v>12661.506978306266</c:v>
                </c:pt>
                <c:pt idx="76">
                  <c:v>12713.193445701494</c:v>
                </c:pt>
                <c:pt idx="77">
                  <c:v>12777.279977992997</c:v>
                </c:pt>
                <c:pt idx="78">
                  <c:v>12852.256587157755</c:v>
                </c:pt>
                <c:pt idx="79">
                  <c:v>12936.779468437384</c:v>
                </c:pt>
                <c:pt idx="80">
                  <c:v>13029.652908888482</c:v>
                </c:pt>
                <c:pt idx="81">
                  <c:v>13129.813163758901</c:v>
                </c:pt>
                <c:pt idx="82">
                  <c:v>13236.314086668683</c:v>
                </c:pt>
                <c:pt idx="83">
                  <c:v>13348.314322851269</c:v>
                </c:pt>
                <c:pt idx="84">
                  <c:v>13465.065895455809</c:v>
                </c:pt>
                <c:pt idx="85">
                  <c:v>13585.904033400409</c:v>
                </c:pt>
                <c:pt idx="86">
                  <c:v>13710.238105744314</c:v>
                </c:pt>
                <c:pt idx="87">
                  <c:v>13837.543542233063</c:v>
                </c:pt>
                <c:pt idx="88">
                  <c:v>13967.354632759354</c:v>
                </c:pt>
                <c:pt idx="89">
                  <c:v>14099.258110147677</c:v>
                </c:pt>
                <c:pt idx="90">
                  <c:v>14232.887431067224</c:v>
                </c:pt>
                <c:pt idx="91">
                  <c:v>14367.917679143491</c:v>
                </c:pt>
                <c:pt idx="92">
                  <c:v>14504.061022596987</c:v>
                </c:pt>
                <c:pt idx="93">
                  <c:v>14641.062666097439</c:v>
                </c:pt>
                <c:pt idx="94">
                  <c:v>14778.697243081349</c:v>
                </c:pt>
                <c:pt idx="95">
                  <c:v>14916.765600626788</c:v>
                </c:pt>
                <c:pt idx="96">
                  <c:v>15055.091934189626</c:v>
                </c:pt>
                <c:pt idx="97">
                  <c:v>15193.521234148935</c:v>
                </c:pt>
                <c:pt idx="98">
                  <c:v>15331.917010247875</c:v>
                </c:pt>
                <c:pt idx="99">
                  <c:v>15366.454617333509</c:v>
                </c:pt>
                <c:pt idx="100">
                  <c:v>15412.012230727236</c:v>
                </c:pt>
                <c:pt idx="101">
                  <c:v>15467.270930882874</c:v>
                </c:pt>
                <c:pt idx="102">
                  <c:v>15531.056849765377</c:v>
                </c:pt>
                <c:pt idx="103">
                  <c:v>15602.32538212922</c:v>
                </c:pt>
                <c:pt idx="104">
                  <c:v>15680.147114141631</c:v>
                </c:pt>
                <c:pt idx="105">
                  <c:v>15763.695282572035</c:v>
                </c:pt>
                <c:pt idx="106">
                  <c:v>15852.234598083047</c:v>
                </c:pt>
                <c:pt idx="107">
                  <c:v>15945.111284262926</c:v>
                </c:pt>
                <c:pt idx="108">
                  <c:v>16041.744200174959</c:v>
                </c:pt>
                <c:pt idx="109">
                  <c:v>16141.616928579926</c:v>
                </c:pt>
                <c:pt idx="110">
                  <c:v>16244.270724804395</c:v>
                </c:pt>
                <c:pt idx="111">
                  <c:v>16349.298232650341</c:v>
                </c:pt>
                <c:pt idx="112">
                  <c:v>16456.337883921929</c:v>
                </c:pt>
                <c:pt idx="113">
                  <c:v>16565.068907218509</c:v>
                </c:pt>
                <c:pt idx="114">
                  <c:v>16675.206879729176</c:v>
                </c:pt>
                <c:pt idx="115">
                  <c:v>16786.499762971263</c:v>
                </c:pt>
                <c:pt idx="116">
                  <c:v>16898.724369838117</c:v>
                </c:pt>
                <c:pt idx="117">
                  <c:v>17011.683216046091</c:v>
                </c:pt>
                <c:pt idx="118">
                  <c:v>17125.201714172617</c:v>
                </c:pt>
                <c:pt idx="119">
                  <c:v>17239.125673024217</c:v>
                </c:pt>
                <c:pt idx="120">
                  <c:v>17353.319069125824</c:v>
                </c:pt>
                <c:pt idx="121">
                  <c:v>17467.662060734659</c:v>
                </c:pt>
                <c:pt idx="122">
                  <c:v>17582.049218000648</c:v>
                </c:pt>
                <c:pt idx="123">
                  <c:v>17615.726969570216</c:v>
                </c:pt>
                <c:pt idx="124">
                  <c:v>17658.047755923675</c:v>
                </c:pt>
                <c:pt idx="125">
                  <c:v>17707.986482730434</c:v>
                </c:pt>
                <c:pt idx="126">
                  <c:v>17764.630883975275</c:v>
                </c:pt>
                <c:pt idx="127">
                  <c:v>17827.169241650128</c:v>
                </c:pt>
                <c:pt idx="128">
                  <c:v>17894.879441189278</c:v>
                </c:pt>
                <c:pt idx="129">
                  <c:v>17967.119217372529</c:v>
                </c:pt>
                <c:pt idx="130">
                  <c:v>18043.317461220904</c:v>
                </c:pt>
                <c:pt idx="131">
                  <c:v>18122.966472491127</c:v>
                </c:pt>
                <c:pt idx="132">
                  <c:v>18205.615054925282</c:v>
                </c:pt>
                <c:pt idx="133">
                  <c:v>18290.86236259728</c:v>
                </c:pt>
                <c:pt idx="134">
                  <c:v>18378.35241566649</c:v>
                </c:pt>
                <c:pt idx="135">
                  <c:v>18467.769212733332</c:v>
                </c:pt>
                <c:pt idx="136">
                  <c:v>18558.83237491002</c:v>
                </c:pt>
                <c:pt idx="137">
                  <c:v>18651.293263776563</c:v>
                </c:pt>
                <c:pt idx="138">
                  <c:v>18744.931521681796</c:v>
                </c:pt>
                <c:pt idx="139">
                  <c:v>18839.551988454641</c:v>
                </c:pt>
                <c:pt idx="140">
                  <c:v>18934.981953586659</c:v>
                </c:pt>
                <c:pt idx="141">
                  <c:v>19031.068707399485</c:v>
                </c:pt>
                <c:pt idx="142">
                  <c:v>19127.677358678975</c:v>
                </c:pt>
                <c:pt idx="143">
                  <c:v>19224.688889794528</c:v>
                </c:pt>
                <c:pt idx="144">
                  <c:v>19321.998423474142</c:v>
                </c:pt>
                <c:pt idx="145">
                  <c:v>19419.513678214895</c:v>
                </c:pt>
                <c:pt idx="146">
                  <c:v>19517.153591812283</c:v>
                </c:pt>
                <c:pt idx="147">
                  <c:v>19552.109374653959</c:v>
                </c:pt>
                <c:pt idx="148">
                  <c:v>19593.879886539467</c:v>
                </c:pt>
                <c:pt idx="149">
                  <c:v>19641.668784661673</c:v>
                </c:pt>
                <c:pt idx="150">
                  <c:v>19694.767493752006</c:v>
                </c:pt>
                <c:pt idx="151">
                  <c:v>19752.545654623209</c:v>
                </c:pt>
                <c:pt idx="152">
                  <c:v>19814.442611648039</c:v>
                </c:pt>
                <c:pt idx="153">
                  <c:v>19879.959826179405</c:v>
                </c:pt>
                <c:pt idx="154">
                  <c:v>19948.654115206522</c:v>
                </c:pt>
                <c:pt idx="155">
                  <c:v>20020.131625494447</c:v>
                </c:pt>
                <c:pt idx="156">
                  <c:v>20094.042463215723</c:v>
                </c:pt>
                <c:pt idx="157">
                  <c:v>20170.07590778271</c:v>
                </c:pt>
                <c:pt idx="158">
                  <c:v>20247.956146342807</c:v>
                </c:pt>
                <c:pt idx="159">
                  <c:v>20327.438472309008</c:v>
                </c:pt>
                <c:pt idx="160">
                  <c:v>20408.305897457209</c:v>
                </c:pt>
                <c:pt idx="161">
                  <c:v>20490.366132610419</c:v>
                </c:pt>
                <c:pt idx="162">
                  <c:v>20573.448896822178</c:v>
                </c:pt>
                <c:pt idx="163">
                  <c:v>20657.403519331292</c:v>
                </c:pt>
                <c:pt idx="164">
                  <c:v>20742.096802445853</c:v>
                </c:pt>
                <c:pt idx="165">
                  <c:v>20827.41111697751</c:v>
                </c:pt>
                <c:pt idx="166">
                  <c:v>20913.242704933618</c:v>
                </c:pt>
                <c:pt idx="167">
                  <c:v>20999.500166925536</c:v>
                </c:pt>
                <c:pt idx="168">
                  <c:v>21086.103114203055</c:v>
                </c:pt>
                <c:pt idx="169">
                  <c:v>21172.980967409931</c:v>
                </c:pt>
                <c:pt idx="170">
                  <c:v>21260.071886102818</c:v>
                </c:pt>
                <c:pt idx="171">
                  <c:v>21298.524717315555</c:v>
                </c:pt>
                <c:pt idx="172">
                  <c:v>21342.396575511462</c:v>
                </c:pt>
                <c:pt idx="173">
                  <c:v>21391.06931701861</c:v>
                </c:pt>
                <c:pt idx="174">
                  <c:v>21443.993076470444</c:v>
                </c:pt>
                <c:pt idx="175">
                  <c:v>21500.678837866442</c:v>
                </c:pt>
                <c:pt idx="176">
                  <c:v>21560.691813713627</c:v>
                </c:pt>
                <c:pt idx="177">
                  <c:v>21623.645544362334</c:v>
                </c:pt>
                <c:pt idx="178">
                  <c:v>21689.196639208116</c:v>
                </c:pt>
                <c:pt idx="179">
                  <c:v>21757.04008995054</c:v>
                </c:pt>
                <c:pt idx="180">
                  <c:v>21826.905093692178</c:v>
                </c:pt>
                <c:pt idx="181">
                  <c:v>21898.55133042757</c:v>
                </c:pt>
                <c:pt idx="182">
                  <c:v>21971.765645502841</c:v>
                </c:pt>
                <c:pt idx="183">
                  <c:v>22046.359093001389</c:v>
                </c:pt>
                <c:pt idx="184">
                  <c:v>22122.164300801312</c:v>
                </c:pt>
                <c:pt idx="185">
                  <c:v>22199.033122319626</c:v>
                </c:pt>
                <c:pt idx="186">
                  <c:v>22276.834543763154</c:v>
                </c:pt>
                <c:pt idx="187">
                  <c:v>22355.452819097209</c:v>
                </c:pt>
                <c:pt idx="188">
                  <c:v>22434.785807965451</c:v>
                </c:pt>
                <c:pt idx="189">
                  <c:v>22514.743494487895</c:v>
                </c:pt>
                <c:pt idx="190">
                  <c:v>22595.246667264775</c:v>
                </c:pt>
                <c:pt idx="191">
                  <c:v>22676.225743053452</c:v>
                </c:pt>
                <c:pt idx="192">
                  <c:v>22757.619718492449</c:v>
                </c:pt>
                <c:pt idx="193">
                  <c:v>22839.375235946201</c:v>
                </c:pt>
                <c:pt idx="194">
                  <c:v>22921.445751058702</c:v>
                </c:pt>
                <c:pt idx="195">
                  <c:v>23003.790790954172</c:v>
                </c:pt>
                <c:pt idx="196">
                  <c:v>23086.375293225949</c:v>
                </c:pt>
                <c:pt idx="197">
                  <c:v>23169.169016927033</c:v>
                </c:pt>
                <c:pt idx="198">
                  <c:v>23252.146017731455</c:v>
                </c:pt>
                <c:pt idx="199">
                  <c:v>23335.284180287137</c:v>
                </c:pt>
                <c:pt idx="200">
                  <c:v>23418.564801540186</c:v>
                </c:pt>
                <c:pt idx="201">
                  <c:v>23501.972219486914</c:v>
                </c:pt>
                <c:pt idx="202">
                  <c:v>23585.49348241296</c:v>
                </c:pt>
                <c:pt idx="203">
                  <c:v>23669.11805421608</c:v>
                </c:pt>
                <c:pt idx="204">
                  <c:v>23752.837551888231</c:v>
                </c:pt>
                <c:pt idx="205">
                  <c:v>23836.64551165935</c:v>
                </c:pt>
                <c:pt idx="206">
                  <c:v>23920.537180685591</c:v>
                </c:pt>
                <c:pt idx="207">
                  <c:v>24004.509331503952</c:v>
                </c:pt>
                <c:pt idx="208">
                  <c:v>24088.560096777197</c:v>
                </c:pt>
                <c:pt idx="209">
                  <c:v>24172.688822122465</c:v>
                </c:pt>
                <c:pt idx="210">
                  <c:v>24256.89593505684</c:v>
                </c:pt>
                <c:pt idx="211">
                  <c:v>24341.182828307108</c:v>
                </c:pt>
                <c:pt idx="212">
                  <c:v>24425.551755921588</c:v>
                </c:pt>
                <c:pt idx="213">
                  <c:v>24510.005740791781</c:v>
                </c:pt>
                <c:pt idx="214">
                  <c:v>24594.548492343114</c:v>
                </c:pt>
                <c:pt idx="215">
                  <c:v>24679.18433328882</c:v>
                </c:pt>
                <c:pt idx="216">
                  <c:v>24763.918134461539</c:v>
                </c:pt>
                <c:pt idx="217">
                  <c:v>24848.755256844193</c:v>
                </c:pt>
                <c:pt idx="218">
                  <c:v>24933.701500017356</c:v>
                </c:pt>
                <c:pt idx="219">
                  <c:v>25018.763056325472</c:v>
                </c:pt>
                <c:pt idx="220">
                  <c:v>25103.946470140108</c:v>
                </c:pt>
                <c:pt idx="221">
                  <c:v>25189.25860166617</c:v>
                </c:pt>
                <c:pt idx="222">
                  <c:v>25274.706594797161</c:v>
                </c:pt>
                <c:pt idx="223">
                  <c:v>25360.297848579379</c:v>
                </c:pt>
                <c:pt idx="224">
                  <c:v>25446.039991892809</c:v>
                </c:pt>
                <c:pt idx="225">
                  <c:v>25531.94086099913</c:v>
                </c:pt>
                <c:pt idx="226">
                  <c:v>25618.008479645268</c:v>
                </c:pt>
                <c:pt idx="227">
                  <c:v>25704.251041444877</c:v>
                </c:pt>
                <c:pt idx="228">
                  <c:v>25790.676894290271</c:v>
                </c:pt>
                <c:pt idx="229">
                  <c:v>25877.294526574347</c:v>
                </c:pt>
                <c:pt idx="230">
                  <c:v>25964.112555025906</c:v>
                </c:pt>
                <c:pt idx="231">
                  <c:v>26051.139713983306</c:v>
                </c:pt>
                <c:pt idx="232">
                  <c:v>26138.384845950328</c:v>
                </c:pt>
                <c:pt idx="233">
                  <c:v>26225.856893295175</c:v>
                </c:pt>
                <c:pt idx="234">
                  <c:v>26313.564890968679</c:v>
                </c:pt>
                <c:pt idx="235">
                  <c:v>26401.517960131241</c:v>
                </c:pt>
                <c:pt idx="236">
                  <c:v>26489.725302590065</c:v>
                </c:pt>
                <c:pt idx="237">
                  <c:v>26578.196195959019</c:v>
                </c:pt>
                <c:pt idx="238">
                  <c:v>26666.939989462913</c:v>
                </c:pt>
                <c:pt idx="239">
                  <c:v>26755.966100316589</c:v>
                </c:pt>
                <c:pt idx="240">
                  <c:v>26845.284010616742</c:v>
                </c:pt>
              </c:numCache>
            </c:numRef>
          </c:val>
          <c:smooth val="0"/>
          <c:extLst>
            <c:ext xmlns:c16="http://schemas.microsoft.com/office/drawing/2014/chart" uri="{C3380CC4-5D6E-409C-BE32-E72D297353CC}">
              <c16:uniqueId val="{00000001-DE23-4BB1-BA6C-88BDDE9E87F5}"/>
            </c:ext>
          </c:extLst>
        </c:ser>
        <c:dLbls>
          <c:showLegendKey val="0"/>
          <c:showVal val="0"/>
          <c:showCatName val="0"/>
          <c:showSerName val="0"/>
          <c:showPercent val="0"/>
          <c:showBubbleSize val="0"/>
        </c:dLbls>
        <c:smooth val="0"/>
        <c:axId val="98996768"/>
        <c:axId val="1"/>
      </c:lineChart>
      <c:catAx>
        <c:axId val="98996768"/>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de-DE"/>
          </a:p>
        </c:txPr>
        <c:crossAx val="1"/>
        <c:crosses val="autoZero"/>
        <c:auto val="1"/>
        <c:lblAlgn val="ctr"/>
        <c:lblOffset val="100"/>
        <c:tickLblSkip val="24"/>
        <c:tickMarkSkip val="24"/>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de-DE"/>
          </a:p>
        </c:txPr>
        <c:crossAx val="98996768"/>
        <c:crosses val="autoZero"/>
        <c:crossBetween val="between"/>
      </c:valAx>
      <c:spPr>
        <a:solidFill>
          <a:srgbClr val="C0C0C0"/>
        </a:solidFill>
        <a:ln w="12700">
          <a:solidFill>
            <a:srgbClr val="808080"/>
          </a:solidFill>
          <a:prstDash val="solid"/>
        </a:ln>
      </c:spPr>
    </c:plotArea>
    <c:legend>
      <c:legendPos val="r"/>
      <c:layout>
        <c:manualLayout>
          <c:xMode val="edge"/>
          <c:yMode val="edge"/>
          <c:x val="0.29878112796876"/>
          <c:y val="1.8633540372670808E-2"/>
          <c:w val="0.26829310970275055"/>
          <c:h val="0.13354069871700819"/>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75" b="1" i="0" u="none" strike="noStrike" baseline="0">
                <a:solidFill>
                  <a:srgbClr val="000000"/>
                </a:solidFill>
                <a:latin typeface="Arial"/>
                <a:ea typeface="Arial"/>
                <a:cs typeface="Arial"/>
              </a:defRPr>
            </a:pPr>
            <a:r>
              <a:rPr lang="de-DE"/>
              <a:t>Generator</a:t>
            </a:r>
          </a:p>
        </c:rich>
      </c:tx>
      <c:layout>
        <c:manualLayout>
          <c:xMode val="edge"/>
          <c:yMode val="edge"/>
          <c:x val="0.42539749198016913"/>
          <c:y val="3.0701754385964911E-2"/>
        </c:manualLayout>
      </c:layout>
      <c:overlay val="0"/>
      <c:spPr>
        <a:noFill/>
        <a:ln w="25400">
          <a:noFill/>
        </a:ln>
      </c:spPr>
    </c:title>
    <c:autoTitleDeleted val="0"/>
    <c:plotArea>
      <c:layout>
        <c:manualLayout>
          <c:layoutTarget val="inner"/>
          <c:xMode val="edge"/>
          <c:yMode val="edge"/>
          <c:x val="9.5238242866819922E-2"/>
          <c:y val="0.12061429339341205"/>
          <c:w val="0.8920648748525466"/>
          <c:h val="0.74561563188654723"/>
        </c:manualLayout>
      </c:layout>
      <c:lineChart>
        <c:grouping val="standard"/>
        <c:varyColors val="0"/>
        <c:ser>
          <c:idx val="0"/>
          <c:order val="0"/>
          <c:tx>
            <c:v>Mutter-Nuklid</c:v>
          </c:tx>
          <c:spPr>
            <a:ln w="12700">
              <a:solidFill>
                <a:srgbClr val="000080"/>
              </a:solidFill>
              <a:prstDash val="solid"/>
            </a:ln>
          </c:spPr>
          <c:marker>
            <c:symbol val="none"/>
          </c:marker>
          <c:cat>
            <c:numRef>
              <c:f>'Betrieb (2)'!$B$22:$B$261</c:f>
              <c:numCache>
                <c:formatCode>0.0</c:formatCode>
                <c:ptCount val="240"/>
                <c:pt idx="0">
                  <c:v>0</c:v>
                </c:pt>
                <c:pt idx="1">
                  <c:v>4.1666666666666664E-2</c:v>
                </c:pt>
                <c:pt idx="2">
                  <c:v>8.3333333333333329E-2</c:v>
                </c:pt>
                <c:pt idx="3">
                  <c:v>0.125</c:v>
                </c:pt>
                <c:pt idx="4">
                  <c:v>0.16666666666666666</c:v>
                </c:pt>
                <c:pt idx="5">
                  <c:v>0.20833333333333334</c:v>
                </c:pt>
                <c:pt idx="6">
                  <c:v>0.25</c:v>
                </c:pt>
                <c:pt idx="7">
                  <c:v>0.29166666666666669</c:v>
                </c:pt>
                <c:pt idx="8">
                  <c:v>0.33333333333333331</c:v>
                </c:pt>
                <c:pt idx="9">
                  <c:v>0.375</c:v>
                </c:pt>
                <c:pt idx="10">
                  <c:v>0.41666666666666669</c:v>
                </c:pt>
                <c:pt idx="11">
                  <c:v>0.45833333333333331</c:v>
                </c:pt>
                <c:pt idx="12">
                  <c:v>0.5</c:v>
                </c:pt>
                <c:pt idx="13">
                  <c:v>0.54166666666666663</c:v>
                </c:pt>
                <c:pt idx="14">
                  <c:v>0.58333333333333337</c:v>
                </c:pt>
                <c:pt idx="15">
                  <c:v>0.625</c:v>
                </c:pt>
                <c:pt idx="16">
                  <c:v>0.66666666666666663</c:v>
                </c:pt>
                <c:pt idx="17">
                  <c:v>0.70833333333333337</c:v>
                </c:pt>
                <c:pt idx="18">
                  <c:v>0.75</c:v>
                </c:pt>
                <c:pt idx="19">
                  <c:v>0.79166666666666663</c:v>
                </c:pt>
                <c:pt idx="20">
                  <c:v>0.83333333333333337</c:v>
                </c:pt>
                <c:pt idx="21">
                  <c:v>0.875</c:v>
                </c:pt>
                <c:pt idx="22">
                  <c:v>0.91666666666666663</c:v>
                </c:pt>
                <c:pt idx="23">
                  <c:v>0.95833333333333337</c:v>
                </c:pt>
                <c:pt idx="24">
                  <c:v>1</c:v>
                </c:pt>
                <c:pt idx="25">
                  <c:v>1.0416666666666667</c:v>
                </c:pt>
                <c:pt idx="26">
                  <c:v>1.0833333333333333</c:v>
                </c:pt>
                <c:pt idx="27">
                  <c:v>1.125</c:v>
                </c:pt>
                <c:pt idx="28">
                  <c:v>1.1666666666666667</c:v>
                </c:pt>
                <c:pt idx="29">
                  <c:v>1.2083333333333333</c:v>
                </c:pt>
                <c:pt idx="30">
                  <c:v>1.25</c:v>
                </c:pt>
                <c:pt idx="31">
                  <c:v>1.2916666666666667</c:v>
                </c:pt>
                <c:pt idx="32">
                  <c:v>1.3333333333333333</c:v>
                </c:pt>
                <c:pt idx="33">
                  <c:v>1.375</c:v>
                </c:pt>
                <c:pt idx="34">
                  <c:v>1.4166666666666667</c:v>
                </c:pt>
                <c:pt idx="35">
                  <c:v>1.4583333333333333</c:v>
                </c:pt>
                <c:pt idx="36">
                  <c:v>1.5</c:v>
                </c:pt>
                <c:pt idx="37">
                  <c:v>1.5416666666666667</c:v>
                </c:pt>
                <c:pt idx="38">
                  <c:v>1.5833333333333333</c:v>
                </c:pt>
                <c:pt idx="39">
                  <c:v>1.625</c:v>
                </c:pt>
                <c:pt idx="40">
                  <c:v>1.6666666666666667</c:v>
                </c:pt>
                <c:pt idx="41">
                  <c:v>1.7083333333333333</c:v>
                </c:pt>
                <c:pt idx="42">
                  <c:v>1.75</c:v>
                </c:pt>
                <c:pt idx="43">
                  <c:v>1.7916666666666667</c:v>
                </c:pt>
                <c:pt idx="44">
                  <c:v>1.8333333333333333</c:v>
                </c:pt>
                <c:pt idx="45">
                  <c:v>1.875</c:v>
                </c:pt>
                <c:pt idx="46">
                  <c:v>1.9166666666666667</c:v>
                </c:pt>
                <c:pt idx="47">
                  <c:v>1.9583333333333333</c:v>
                </c:pt>
                <c:pt idx="48">
                  <c:v>2</c:v>
                </c:pt>
                <c:pt idx="49">
                  <c:v>2.0416666666666665</c:v>
                </c:pt>
                <c:pt idx="50">
                  <c:v>2.0833333333333335</c:v>
                </c:pt>
                <c:pt idx="51">
                  <c:v>2.125</c:v>
                </c:pt>
                <c:pt idx="52">
                  <c:v>2.1666666666666665</c:v>
                </c:pt>
                <c:pt idx="53">
                  <c:v>2.2083333333333335</c:v>
                </c:pt>
                <c:pt idx="54">
                  <c:v>2.25</c:v>
                </c:pt>
                <c:pt idx="55">
                  <c:v>2.2916666666666665</c:v>
                </c:pt>
                <c:pt idx="56">
                  <c:v>2.3333333333333335</c:v>
                </c:pt>
                <c:pt idx="57">
                  <c:v>2.375</c:v>
                </c:pt>
                <c:pt idx="58">
                  <c:v>2.4166666666666665</c:v>
                </c:pt>
                <c:pt idx="59">
                  <c:v>2.4583333333333335</c:v>
                </c:pt>
                <c:pt idx="60">
                  <c:v>2.5</c:v>
                </c:pt>
                <c:pt idx="61">
                  <c:v>2.5416666666666665</c:v>
                </c:pt>
                <c:pt idx="62">
                  <c:v>2.5833333333333335</c:v>
                </c:pt>
                <c:pt idx="63">
                  <c:v>2.625</c:v>
                </c:pt>
                <c:pt idx="64">
                  <c:v>2.6666666666666665</c:v>
                </c:pt>
                <c:pt idx="65">
                  <c:v>2.7083333333333335</c:v>
                </c:pt>
                <c:pt idx="66">
                  <c:v>2.75</c:v>
                </c:pt>
                <c:pt idx="67">
                  <c:v>2.7916666666666665</c:v>
                </c:pt>
                <c:pt idx="68">
                  <c:v>2.8333333333333335</c:v>
                </c:pt>
                <c:pt idx="69">
                  <c:v>2.875</c:v>
                </c:pt>
                <c:pt idx="70">
                  <c:v>2.9166666666666665</c:v>
                </c:pt>
                <c:pt idx="71">
                  <c:v>2.9583333333333335</c:v>
                </c:pt>
                <c:pt idx="72">
                  <c:v>3</c:v>
                </c:pt>
                <c:pt idx="73">
                  <c:v>3.0416666666666665</c:v>
                </c:pt>
                <c:pt idx="74">
                  <c:v>3.0833333333333335</c:v>
                </c:pt>
                <c:pt idx="75">
                  <c:v>3.125</c:v>
                </c:pt>
                <c:pt idx="76">
                  <c:v>3.1666666666666665</c:v>
                </c:pt>
                <c:pt idx="77">
                  <c:v>3.2083333333333335</c:v>
                </c:pt>
                <c:pt idx="78">
                  <c:v>3.25</c:v>
                </c:pt>
                <c:pt idx="79">
                  <c:v>3.2916666666666665</c:v>
                </c:pt>
                <c:pt idx="80">
                  <c:v>3.3333333333333335</c:v>
                </c:pt>
                <c:pt idx="81">
                  <c:v>3.375</c:v>
                </c:pt>
                <c:pt idx="82">
                  <c:v>3.4166666666666665</c:v>
                </c:pt>
                <c:pt idx="83">
                  <c:v>3.4583333333333335</c:v>
                </c:pt>
                <c:pt idx="84">
                  <c:v>3.5</c:v>
                </c:pt>
                <c:pt idx="85">
                  <c:v>3.5416666666666665</c:v>
                </c:pt>
                <c:pt idx="86">
                  <c:v>3.5833333333333335</c:v>
                </c:pt>
                <c:pt idx="87">
                  <c:v>3.625</c:v>
                </c:pt>
                <c:pt idx="88">
                  <c:v>3.6666666666666665</c:v>
                </c:pt>
                <c:pt idx="89">
                  <c:v>3.7083333333333335</c:v>
                </c:pt>
                <c:pt idx="90">
                  <c:v>3.75</c:v>
                </c:pt>
                <c:pt idx="91">
                  <c:v>3.7916666666666665</c:v>
                </c:pt>
                <c:pt idx="92">
                  <c:v>3.8333333333333335</c:v>
                </c:pt>
                <c:pt idx="93">
                  <c:v>3.875</c:v>
                </c:pt>
                <c:pt idx="94">
                  <c:v>3.9166666666666665</c:v>
                </c:pt>
                <c:pt idx="95">
                  <c:v>3.9583333333333335</c:v>
                </c:pt>
                <c:pt idx="96">
                  <c:v>4</c:v>
                </c:pt>
                <c:pt idx="97">
                  <c:v>4.041666666666667</c:v>
                </c:pt>
                <c:pt idx="98">
                  <c:v>4.083333333333333</c:v>
                </c:pt>
                <c:pt idx="99">
                  <c:v>4.125</c:v>
                </c:pt>
                <c:pt idx="100">
                  <c:v>4.166666666666667</c:v>
                </c:pt>
                <c:pt idx="101">
                  <c:v>4.208333333333333</c:v>
                </c:pt>
                <c:pt idx="102">
                  <c:v>4.25</c:v>
                </c:pt>
                <c:pt idx="103">
                  <c:v>4.291666666666667</c:v>
                </c:pt>
                <c:pt idx="104">
                  <c:v>4.333333333333333</c:v>
                </c:pt>
                <c:pt idx="105">
                  <c:v>4.375</c:v>
                </c:pt>
                <c:pt idx="106">
                  <c:v>4.416666666666667</c:v>
                </c:pt>
                <c:pt idx="107">
                  <c:v>4.458333333333333</c:v>
                </c:pt>
                <c:pt idx="108">
                  <c:v>4.5</c:v>
                </c:pt>
                <c:pt idx="109">
                  <c:v>4.541666666666667</c:v>
                </c:pt>
                <c:pt idx="110">
                  <c:v>4.583333333333333</c:v>
                </c:pt>
                <c:pt idx="111">
                  <c:v>4.625</c:v>
                </c:pt>
                <c:pt idx="112">
                  <c:v>4.666666666666667</c:v>
                </c:pt>
                <c:pt idx="113">
                  <c:v>4.708333333333333</c:v>
                </c:pt>
                <c:pt idx="114">
                  <c:v>4.75</c:v>
                </c:pt>
                <c:pt idx="115">
                  <c:v>4.791666666666667</c:v>
                </c:pt>
                <c:pt idx="116">
                  <c:v>4.833333333333333</c:v>
                </c:pt>
                <c:pt idx="117">
                  <c:v>4.875</c:v>
                </c:pt>
                <c:pt idx="118">
                  <c:v>4.916666666666667</c:v>
                </c:pt>
                <c:pt idx="119">
                  <c:v>4.958333333333333</c:v>
                </c:pt>
                <c:pt idx="120">
                  <c:v>5</c:v>
                </c:pt>
                <c:pt idx="121">
                  <c:v>5.041666666666667</c:v>
                </c:pt>
                <c:pt idx="122">
                  <c:v>5.083333333333333</c:v>
                </c:pt>
                <c:pt idx="123">
                  <c:v>5.125</c:v>
                </c:pt>
                <c:pt idx="124">
                  <c:v>5.166666666666667</c:v>
                </c:pt>
                <c:pt idx="125">
                  <c:v>5.208333333333333</c:v>
                </c:pt>
                <c:pt idx="126">
                  <c:v>5.25</c:v>
                </c:pt>
                <c:pt idx="127">
                  <c:v>5.291666666666667</c:v>
                </c:pt>
                <c:pt idx="128">
                  <c:v>5.333333333333333</c:v>
                </c:pt>
                <c:pt idx="129">
                  <c:v>5.375</c:v>
                </c:pt>
                <c:pt idx="130">
                  <c:v>5.416666666666667</c:v>
                </c:pt>
                <c:pt idx="131">
                  <c:v>5.458333333333333</c:v>
                </c:pt>
                <c:pt idx="132">
                  <c:v>5.5</c:v>
                </c:pt>
                <c:pt idx="133">
                  <c:v>5.541666666666667</c:v>
                </c:pt>
                <c:pt idx="134">
                  <c:v>5.583333333333333</c:v>
                </c:pt>
                <c:pt idx="135">
                  <c:v>5.625</c:v>
                </c:pt>
                <c:pt idx="136">
                  <c:v>5.666666666666667</c:v>
                </c:pt>
                <c:pt idx="137">
                  <c:v>5.708333333333333</c:v>
                </c:pt>
                <c:pt idx="138">
                  <c:v>5.75</c:v>
                </c:pt>
                <c:pt idx="139">
                  <c:v>5.791666666666667</c:v>
                </c:pt>
                <c:pt idx="140">
                  <c:v>5.833333333333333</c:v>
                </c:pt>
                <c:pt idx="141">
                  <c:v>5.875</c:v>
                </c:pt>
                <c:pt idx="142">
                  <c:v>5.916666666666667</c:v>
                </c:pt>
                <c:pt idx="143">
                  <c:v>5.958333333333333</c:v>
                </c:pt>
                <c:pt idx="144">
                  <c:v>6</c:v>
                </c:pt>
                <c:pt idx="145">
                  <c:v>6.041666666666667</c:v>
                </c:pt>
                <c:pt idx="146">
                  <c:v>6.083333333333333</c:v>
                </c:pt>
                <c:pt idx="147">
                  <c:v>6.125</c:v>
                </c:pt>
                <c:pt idx="148">
                  <c:v>6.166666666666667</c:v>
                </c:pt>
                <c:pt idx="149">
                  <c:v>6.208333333333333</c:v>
                </c:pt>
                <c:pt idx="150">
                  <c:v>6.25</c:v>
                </c:pt>
                <c:pt idx="151">
                  <c:v>6.291666666666667</c:v>
                </c:pt>
                <c:pt idx="152">
                  <c:v>6.333333333333333</c:v>
                </c:pt>
                <c:pt idx="153">
                  <c:v>6.375</c:v>
                </c:pt>
                <c:pt idx="154">
                  <c:v>6.416666666666667</c:v>
                </c:pt>
                <c:pt idx="155">
                  <c:v>6.458333333333333</c:v>
                </c:pt>
                <c:pt idx="156">
                  <c:v>6.5</c:v>
                </c:pt>
                <c:pt idx="157">
                  <c:v>6.541666666666667</c:v>
                </c:pt>
                <c:pt idx="158">
                  <c:v>6.583333333333333</c:v>
                </c:pt>
                <c:pt idx="159">
                  <c:v>6.625</c:v>
                </c:pt>
                <c:pt idx="160">
                  <c:v>6.666666666666667</c:v>
                </c:pt>
                <c:pt idx="161">
                  <c:v>6.708333333333333</c:v>
                </c:pt>
                <c:pt idx="162">
                  <c:v>6.75</c:v>
                </c:pt>
                <c:pt idx="163">
                  <c:v>6.791666666666667</c:v>
                </c:pt>
                <c:pt idx="164">
                  <c:v>6.833333333333333</c:v>
                </c:pt>
                <c:pt idx="165">
                  <c:v>6.875</c:v>
                </c:pt>
                <c:pt idx="166">
                  <c:v>6.916666666666667</c:v>
                </c:pt>
                <c:pt idx="167">
                  <c:v>6.958333333333333</c:v>
                </c:pt>
                <c:pt idx="168">
                  <c:v>7</c:v>
                </c:pt>
                <c:pt idx="169">
                  <c:v>7.041666666666667</c:v>
                </c:pt>
                <c:pt idx="170">
                  <c:v>7.083333333333333</c:v>
                </c:pt>
                <c:pt idx="171">
                  <c:v>7.125</c:v>
                </c:pt>
                <c:pt idx="172">
                  <c:v>7.166666666666667</c:v>
                </c:pt>
                <c:pt idx="173">
                  <c:v>7.208333333333333</c:v>
                </c:pt>
                <c:pt idx="174">
                  <c:v>7.25</c:v>
                </c:pt>
                <c:pt idx="175">
                  <c:v>7.291666666666667</c:v>
                </c:pt>
                <c:pt idx="176">
                  <c:v>7.333333333333333</c:v>
                </c:pt>
                <c:pt idx="177">
                  <c:v>7.375</c:v>
                </c:pt>
                <c:pt idx="178">
                  <c:v>7.416666666666667</c:v>
                </c:pt>
                <c:pt idx="179">
                  <c:v>7.458333333333333</c:v>
                </c:pt>
                <c:pt idx="180">
                  <c:v>7.5</c:v>
                </c:pt>
                <c:pt idx="181">
                  <c:v>7.541666666666667</c:v>
                </c:pt>
                <c:pt idx="182">
                  <c:v>7.583333333333333</c:v>
                </c:pt>
                <c:pt idx="183">
                  <c:v>7.625</c:v>
                </c:pt>
                <c:pt idx="184">
                  <c:v>7.666666666666667</c:v>
                </c:pt>
                <c:pt idx="185">
                  <c:v>7.708333333333333</c:v>
                </c:pt>
                <c:pt idx="186">
                  <c:v>7.75</c:v>
                </c:pt>
                <c:pt idx="187">
                  <c:v>7.791666666666667</c:v>
                </c:pt>
                <c:pt idx="188">
                  <c:v>7.833333333333333</c:v>
                </c:pt>
                <c:pt idx="189">
                  <c:v>7.875</c:v>
                </c:pt>
                <c:pt idx="190">
                  <c:v>7.916666666666667</c:v>
                </c:pt>
                <c:pt idx="191">
                  <c:v>7.958333333333333</c:v>
                </c:pt>
                <c:pt idx="192">
                  <c:v>8</c:v>
                </c:pt>
                <c:pt idx="193">
                  <c:v>8.0416666666666661</c:v>
                </c:pt>
                <c:pt idx="194">
                  <c:v>8.0833333333333339</c:v>
                </c:pt>
                <c:pt idx="195">
                  <c:v>8.125</c:v>
                </c:pt>
                <c:pt idx="196">
                  <c:v>8.1666666666666661</c:v>
                </c:pt>
                <c:pt idx="197">
                  <c:v>8.2083333333333339</c:v>
                </c:pt>
                <c:pt idx="198">
                  <c:v>8.25</c:v>
                </c:pt>
                <c:pt idx="199">
                  <c:v>8.2916666666666661</c:v>
                </c:pt>
                <c:pt idx="200">
                  <c:v>8.3333333333333339</c:v>
                </c:pt>
                <c:pt idx="201">
                  <c:v>8.375</c:v>
                </c:pt>
                <c:pt idx="202">
                  <c:v>8.4166666666666661</c:v>
                </c:pt>
                <c:pt idx="203">
                  <c:v>8.4583333333333339</c:v>
                </c:pt>
                <c:pt idx="204">
                  <c:v>8.5</c:v>
                </c:pt>
                <c:pt idx="205">
                  <c:v>8.5416666666666661</c:v>
                </c:pt>
                <c:pt idx="206">
                  <c:v>8.5833333333333339</c:v>
                </c:pt>
                <c:pt idx="207">
                  <c:v>8.625</c:v>
                </c:pt>
                <c:pt idx="208">
                  <c:v>8.6666666666666661</c:v>
                </c:pt>
                <c:pt idx="209">
                  <c:v>8.7083333333333339</c:v>
                </c:pt>
                <c:pt idx="210">
                  <c:v>8.75</c:v>
                </c:pt>
                <c:pt idx="211">
                  <c:v>8.7916666666666661</c:v>
                </c:pt>
                <c:pt idx="212">
                  <c:v>8.8333333333333339</c:v>
                </c:pt>
                <c:pt idx="213">
                  <c:v>8.875</c:v>
                </c:pt>
                <c:pt idx="214">
                  <c:v>8.9166666666666661</c:v>
                </c:pt>
                <c:pt idx="215">
                  <c:v>8.9583333333333339</c:v>
                </c:pt>
                <c:pt idx="216">
                  <c:v>9</c:v>
                </c:pt>
                <c:pt idx="217">
                  <c:v>9.0416666666666661</c:v>
                </c:pt>
                <c:pt idx="218">
                  <c:v>9.0833333333333339</c:v>
                </c:pt>
                <c:pt idx="219">
                  <c:v>9.125</c:v>
                </c:pt>
                <c:pt idx="220">
                  <c:v>9.1666666666666661</c:v>
                </c:pt>
                <c:pt idx="221">
                  <c:v>9.2083333333333339</c:v>
                </c:pt>
                <c:pt idx="222">
                  <c:v>9.25</c:v>
                </c:pt>
                <c:pt idx="223">
                  <c:v>9.2916666666666661</c:v>
                </c:pt>
                <c:pt idx="224">
                  <c:v>9.3333333333333339</c:v>
                </c:pt>
                <c:pt idx="225">
                  <c:v>9.375</c:v>
                </c:pt>
                <c:pt idx="226">
                  <c:v>9.4166666666666661</c:v>
                </c:pt>
                <c:pt idx="227">
                  <c:v>9.4583333333333339</c:v>
                </c:pt>
                <c:pt idx="228">
                  <c:v>9.5</c:v>
                </c:pt>
                <c:pt idx="229">
                  <c:v>9.5416666666666661</c:v>
                </c:pt>
                <c:pt idx="230">
                  <c:v>9.5833333333333339</c:v>
                </c:pt>
                <c:pt idx="231">
                  <c:v>9.625</c:v>
                </c:pt>
                <c:pt idx="232">
                  <c:v>9.6666666666666661</c:v>
                </c:pt>
                <c:pt idx="233">
                  <c:v>9.7083333333333339</c:v>
                </c:pt>
                <c:pt idx="234">
                  <c:v>9.75</c:v>
                </c:pt>
                <c:pt idx="235">
                  <c:v>9.7916666666666661</c:v>
                </c:pt>
                <c:pt idx="236">
                  <c:v>9.8333333333333339</c:v>
                </c:pt>
                <c:pt idx="237">
                  <c:v>9.875</c:v>
                </c:pt>
                <c:pt idx="238">
                  <c:v>9.9166666666666661</c:v>
                </c:pt>
                <c:pt idx="239">
                  <c:v>9.9583333333333339</c:v>
                </c:pt>
              </c:numCache>
            </c:numRef>
          </c:cat>
          <c:val>
            <c:numRef>
              <c:f>'Betrieb (2)'!$C$22:$C$261</c:f>
              <c:numCache>
                <c:formatCode>0.0</c:formatCode>
                <c:ptCount val="240"/>
                <c:pt idx="0">
                  <c:v>30</c:v>
                </c:pt>
                <c:pt idx="1">
                  <c:v>29.68752370994256</c:v>
                </c:pt>
                <c:pt idx="2">
                  <c:v>29.378302134280052</c:v>
                </c:pt>
                <c:pt idx="3">
                  <c:v>29.072301372309841</c:v>
                </c:pt>
                <c:pt idx="4">
                  <c:v>28.769487876434798</c:v>
                </c:pt>
                <c:pt idx="5">
                  <c:v>28.469828448485433</c:v>
                </c:pt>
                <c:pt idx="6">
                  <c:v>28.173290236080284</c:v>
                </c:pt>
                <c:pt idx="7">
                  <c:v>27.879840729024224</c:v>
                </c:pt>
                <c:pt idx="8">
                  <c:v>27.589447755744295</c:v>
                </c:pt>
                <c:pt idx="9">
                  <c:v>27.302079479762675</c:v>
                </c:pt>
                <c:pt idx="10">
                  <c:v>27.017704396206351</c:v>
                </c:pt>
                <c:pt idx="11">
                  <c:v>26.736291328353182</c:v>
                </c:pt>
                <c:pt idx="12">
                  <c:v>26.457809424213892</c:v>
                </c:pt>
                <c:pt idx="13">
                  <c:v>26.182228153149715</c:v>
                </c:pt>
                <c:pt idx="14">
                  <c:v>25.909517302525259</c:v>
                </c:pt>
                <c:pt idx="15">
                  <c:v>25.639646974396189</c:v>
                </c:pt>
                <c:pt idx="16">
                  <c:v>25.372587582231461</c:v>
                </c:pt>
                <c:pt idx="17">
                  <c:v>25.108309847669688</c:v>
                </c:pt>
                <c:pt idx="18">
                  <c:v>24.846784797309269</c:v>
                </c:pt>
                <c:pt idx="19">
                  <c:v>24.587983759531976</c:v>
                </c:pt>
                <c:pt idx="20">
                  <c:v>24.331878361359603</c:v>
                </c:pt>
                <c:pt idx="21">
                  <c:v>24.078440525343385</c:v>
                </c:pt>
                <c:pt idx="22">
                  <c:v>23.827642466485784</c:v>
                </c:pt>
                <c:pt idx="23">
                  <c:v>23.579456689194362</c:v>
                </c:pt>
                <c:pt idx="24">
                  <c:v>23.33385598426738</c:v>
                </c:pt>
                <c:pt idx="25">
                  <c:v>23.09081342591076</c:v>
                </c:pt>
                <c:pt idx="26">
                  <c:v>22.850302368786192</c:v>
                </c:pt>
                <c:pt idx="27">
                  <c:v>22.612296445089889</c:v>
                </c:pt>
                <c:pt idx="28">
                  <c:v>22.376769561661863</c:v>
                </c:pt>
                <c:pt idx="29">
                  <c:v>22.143695897125252</c:v>
                </c:pt>
                <c:pt idx="30">
                  <c:v>21.913049899055455</c:v>
                </c:pt>
                <c:pt idx="31">
                  <c:v>21.684806281178776</c:v>
                </c:pt>
                <c:pt idx="32">
                  <c:v>21.458940020600206</c:v>
                </c:pt>
                <c:pt idx="33">
                  <c:v>21.235426355060131</c:v>
                </c:pt>
                <c:pt idx="34">
                  <c:v>21.014240780219556</c:v>
                </c:pt>
                <c:pt idx="35">
                  <c:v>20.795359046973665</c:v>
                </c:pt>
                <c:pt idx="36">
                  <c:v>20.578757158793305</c:v>
                </c:pt>
                <c:pt idx="37">
                  <c:v>20.36441136909421</c:v>
                </c:pt>
                <c:pt idx="38">
                  <c:v>20.152298178633611</c:v>
                </c:pt>
                <c:pt idx="39">
                  <c:v>19.942394332933919</c:v>
                </c:pt>
                <c:pt idx="40">
                  <c:v>19.734676819733327</c:v>
                </c:pt>
                <c:pt idx="41">
                  <c:v>19.529122866462899</c:v>
                </c:pt>
                <c:pt idx="42">
                  <c:v>19.325709937749956</c:v>
                </c:pt>
                <c:pt idx="43">
                  <c:v>19.124415732947476</c:v>
                </c:pt>
                <c:pt idx="44">
                  <c:v>18.925218183689225</c:v>
                </c:pt>
                <c:pt idx="45">
                  <c:v>18.728095451470331</c:v>
                </c:pt>
                <c:pt idx="46">
                  <c:v>18.533025925253096</c:v>
                </c:pt>
                <c:pt idx="47">
                  <c:v>18.339988219097712</c:v>
                </c:pt>
                <c:pt idx="48">
                  <c:v>18.148961169817682</c:v>
                </c:pt>
                <c:pt idx="49">
                  <c:v>17.959923834659644</c:v>
                </c:pt>
                <c:pt idx="50">
                  <c:v>17.772855489007355</c:v>
                </c:pt>
                <c:pt idx="51">
                  <c:v>17.587735624109623</c:v>
                </c:pt>
                <c:pt idx="52">
                  <c:v>17.404543944831858</c:v>
                </c:pt>
                <c:pt idx="53">
                  <c:v>17.223260367431099</c:v>
                </c:pt>
                <c:pt idx="54">
                  <c:v>17.043865017354161</c:v>
                </c:pt>
                <c:pt idx="55">
                  <c:v>16.866338227058737</c:v>
                </c:pt>
                <c:pt idx="56">
                  <c:v>16.690660533857226</c:v>
                </c:pt>
                <c:pt idx="57">
                  <c:v>16.516812677782966</c:v>
                </c:pt>
                <c:pt idx="58">
                  <c:v>16.344775599478719</c:v>
                </c:pt>
                <c:pt idx="59">
                  <c:v>16.174530438107173</c:v>
                </c:pt>
                <c:pt idx="60">
                  <c:v>16.006058529283141</c:v>
                </c:pt>
                <c:pt idx="61">
                  <c:v>15.83934140302739</c:v>
                </c:pt>
                <c:pt idx="62">
                  <c:v>15.674360781741681</c:v>
                </c:pt>
                <c:pt idx="63">
                  <c:v>15.511098578204995</c:v>
                </c:pt>
                <c:pt idx="64">
                  <c:v>15.349536893590571</c:v>
                </c:pt>
                <c:pt idx="65">
                  <c:v>15.189658015503603</c:v>
                </c:pt>
                <c:pt idx="66">
                  <c:v>15.03144441603941</c:v>
                </c:pt>
                <c:pt idx="67">
                  <c:v>14.874878749861789</c:v>
                </c:pt>
                <c:pt idx="68">
                  <c:v>14.719943852301419</c:v>
                </c:pt>
                <c:pt idx="69">
                  <c:v>14.566622737474056</c:v>
                </c:pt>
                <c:pt idx="70">
                  <c:v>14.414898596418313</c:v>
                </c:pt>
                <c:pt idx="71">
                  <c:v>14.264754795252879</c:v>
                </c:pt>
                <c:pt idx="72">
                  <c:v>14.11617487335289</c:v>
                </c:pt>
                <c:pt idx="73">
                  <c:v>13.96914254154531</c:v>
                </c:pt>
                <c:pt idx="74">
                  <c:v>13.823641680323121</c:v>
                </c:pt>
                <c:pt idx="75">
                  <c:v>13.679656338078093</c:v>
                </c:pt>
                <c:pt idx="76">
                  <c:v>13.537170729351983</c:v>
                </c:pt>
                <c:pt idx="77">
                  <c:v>13.396169233105912</c:v>
                </c:pt>
                <c:pt idx="78">
                  <c:v>13.256636391007827</c:v>
                </c:pt>
                <c:pt idx="79">
                  <c:v>13.118556905737739</c:v>
                </c:pt>
                <c:pt idx="80">
                  <c:v>12.981915639310662</c:v>
                </c:pt>
                <c:pt idx="81">
                  <c:v>12.846697611416978</c:v>
                </c:pt>
                <c:pt idx="82">
                  <c:v>12.712887997780133</c:v>
                </c:pt>
                <c:pt idx="83">
                  <c:v>12.580472128531397</c:v>
                </c:pt>
                <c:pt idx="84">
                  <c:v>12.449435486601578</c:v>
                </c:pt>
                <c:pt idx="85">
                  <c:v>12.319763706129489</c:v>
                </c:pt>
                <c:pt idx="86">
                  <c:v>12.191442570886968</c:v>
                </c:pt>
                <c:pt idx="87">
                  <c:v>12.06445801272033</c:v>
                </c:pt>
                <c:pt idx="88">
                  <c:v>11.938796110008042</c:v>
                </c:pt>
                <c:pt idx="89">
                  <c:v>11.814443086134458</c:v>
                </c:pt>
                <c:pt idx="90">
                  <c:v>11.691385307979456</c:v>
                </c:pt>
                <c:pt idx="91">
                  <c:v>11.569609284423805</c:v>
                </c:pt>
                <c:pt idx="92">
                  <c:v>11.44910166487011</c:v>
                </c:pt>
                <c:pt idx="93">
                  <c:v>11.32984923777914</c:v>
                </c:pt>
                <c:pt idx="94">
                  <c:v>11.211838929221429</c:v>
                </c:pt>
                <c:pt idx="95">
                  <c:v>11.095057801443938</c:v>
                </c:pt>
                <c:pt idx="96">
                  <c:v>10.979493051451669</c:v>
                </c:pt>
                <c:pt idx="97">
                  <c:v>10.865132009604036</c:v>
                </c:pt>
                <c:pt idx="98">
                  <c:v>10.751962138225855</c:v>
                </c:pt>
                <c:pt idx="99">
                  <c:v>10.639971030232825</c:v>
                </c:pt>
                <c:pt idx="100">
                  <c:v>10.529146407771298</c:v>
                </c:pt>
                <c:pt idx="101">
                  <c:v>10.419476120872231</c:v>
                </c:pt>
                <c:pt idx="102">
                  <c:v>10.310948146119154</c:v>
                </c:pt>
                <c:pt idx="103">
                  <c:v>10.203550585330024</c:v>
                </c:pt>
                <c:pt idx="104">
                  <c:v>10.097271664252776</c:v>
                </c:pt>
                <c:pt idx="105">
                  <c:v>9.9920997312745179</c:v>
                </c:pt>
                <c:pt idx="106">
                  <c:v>9.8880232561440966</c:v>
                </c:pt>
                <c:pt idx="107">
                  <c:v>9.7850308287080434</c:v>
                </c:pt>
                <c:pt idx="108">
                  <c:v>9.6831111576596314</c:v>
                </c:pt>
                <c:pt idx="109">
                  <c:v>9.5822530693009877</c:v>
                </c:pt>
                <c:pt idx="110">
                  <c:v>9.482445506318097</c:v>
                </c:pt>
                <c:pt idx="111">
                  <c:v>9.3836775265685581</c:v>
                </c:pt>
                <c:pt idx="112">
                  <c:v>9.2859383018819752</c:v>
                </c:pt>
                <c:pt idx="113">
                  <c:v>9.1892171168728307</c:v>
                </c:pt>
                <c:pt idx="114">
                  <c:v>9.093503367765738</c:v>
                </c:pt>
                <c:pt idx="115">
                  <c:v>8.9987865612329294</c:v>
                </c:pt>
                <c:pt idx="116">
                  <c:v>8.9050563132438327</c:v>
                </c:pt>
                <c:pt idx="117">
                  <c:v>8.8123023479266678</c:v>
                </c:pt>
                <c:pt idx="118">
                  <c:v>8.7205144964418455</c:v>
                </c:pt>
                <c:pt idx="119">
                  <c:v>8.6296826958671708</c:v>
                </c:pt>
                <c:pt idx="120">
                  <c:v>8.5397969880945883</c:v>
                </c:pt>
                <c:pt idx="121">
                  <c:v>8.4508475187384704</c:v>
                </c:pt>
                <c:pt idx="122">
                  <c:v>8.3628245360552551</c:v>
                </c:pt>
                <c:pt idx="123">
                  <c:v>8.2757183898743243</c:v>
                </c:pt>
                <c:pt idx="124">
                  <c:v>8.1895195305400552</c:v>
                </c:pt>
                <c:pt idx="125">
                  <c:v>8.1042185078648501</c:v>
                </c:pt>
                <c:pt idx="126">
                  <c:v>8.0198059700931026</c:v>
                </c:pt>
                <c:pt idx="127">
                  <c:v>7.9362726628759281</c:v>
                </c:pt>
                <c:pt idx="128">
                  <c:v>7.853609428256604</c:v>
                </c:pt>
                <c:pt idx="129">
                  <c:v>7.7718072036665458</c:v>
                </c:pt>
                <c:pt idx="130">
                  <c:v>7.6908570209317642</c:v>
                </c:pt>
                <c:pt idx="131">
                  <c:v>7.6107500052896651</c:v>
                </c:pt>
                <c:pt idx="132">
                  <c:v>7.5314773744160783</c:v>
                </c:pt>
                <c:pt idx="133">
                  <c:v>7.4530304374624432</c:v>
                </c:pt>
                <c:pt idx="134">
                  <c:v>7.3754005941029943</c:v>
                </c:pt>
                <c:pt idx="135">
                  <c:v>7.2985793335919027</c:v>
                </c:pt>
                <c:pt idx="136">
                  <c:v>7.2225582338302114</c:v>
                </c:pt>
                <c:pt idx="137">
                  <c:v>7.1473289604425103</c:v>
                </c:pt>
                <c:pt idx="138">
                  <c:v>7.0728832658632044</c:v>
                </c:pt>
                <c:pt idx="139">
                  <c:v>6.9992129884323271</c:v>
                </c:pt>
                <c:pt idx="140">
                  <c:v>6.9263100515007556</c:v>
                </c:pt>
                <c:pt idx="141">
                  <c:v>6.8541664625447369</c:v>
                </c:pt>
                <c:pt idx="142">
                  <c:v>6.7827743122896669</c:v>
                </c:pt>
                <c:pt idx="143">
                  <c:v>6.7121257738429598</c:v>
                </c:pt>
                <c:pt idx="144">
                  <c:v>6.6422131018359813</c:v>
                </c:pt>
                <c:pt idx="145">
                  <c:v>6.5730286315748936</c:v>
                </c:pt>
                <c:pt idx="146">
                  <c:v>6.5045647782003639</c:v>
                </c:pt>
                <c:pt idx="147">
                  <c:v>6.4368140358560204</c:v>
                </c:pt>
                <c:pt idx="148">
                  <c:v>6.3697689768655543</c:v>
                </c:pt>
                <c:pt idx="149">
                  <c:v>6.3034222509184241</c:v>
                </c:pt>
                <c:pt idx="150">
                  <c:v>6.2377665842640067</c:v>
                </c:pt>
                <c:pt idx="151">
                  <c:v>6.1727947789141702</c:v>
                </c:pt>
                <c:pt idx="152">
                  <c:v>6.1084997118541366</c:v>
                </c:pt>
                <c:pt idx="153">
                  <c:v>6.0448743342615643</c:v>
                </c:pt>
                <c:pt idx="154">
                  <c:v>5.9819116707337816</c:v>
                </c:pt>
                <c:pt idx="155">
                  <c:v>5.9196048185230401</c:v>
                </c:pt>
                <c:pt idx="156">
                  <c:v>5.8579469467797676</c:v>
                </c:pt>
                <c:pt idx="157">
                  <c:v>5.796931295803665</c:v>
                </c:pt>
                <c:pt idx="158">
                  <c:v>5.7365511763026449</c:v>
                </c:pt>
                <c:pt idx="159">
                  <c:v>5.6767999686594548</c:v>
                </c:pt>
                <c:pt idx="160">
                  <c:v>5.6176711222059579</c:v>
                </c:pt>
                <c:pt idx="161">
                  <c:v>5.5591581545049671</c:v>
                </c:pt>
                <c:pt idx="162">
                  <c:v>5.5012546506395568</c:v>
                </c:pt>
                <c:pt idx="163">
                  <c:v>5.4439542625097879</c:v>
                </c:pt>
                <c:pt idx="164">
                  <c:v>5.3872507081367385</c:v>
                </c:pt>
                <c:pt idx="165">
                  <c:v>5.3311377709738101</c:v>
                </c:pt>
                <c:pt idx="166">
                  <c:v>5.2756092992251755</c:v>
                </c:pt>
                <c:pt idx="167">
                  <c:v>5.2206592051713621</c:v>
                </c:pt>
                <c:pt idx="168">
                  <c:v>5.1662814645018234</c:v>
                </c:pt>
                <c:pt idx="169">
                  <c:v>5.1124701156544887</c:v>
                </c:pt>
                <c:pt idx="170">
                  <c:v>5.0592192591621803</c:v>
                </c:pt>
                <c:pt idx="171">
                  <c:v>5.0065230570058414</c:v>
                </c:pt>
                <c:pt idx="172">
                  <c:v>4.9543757319745012</c:v>
                </c:pt>
                <c:pt idx="173">
                  <c:v>4.9027715670319001</c:v>
                </c:pt>
                <c:pt idx="174">
                  <c:v>4.8517049046897256</c:v>
                </c:pt>
                <c:pt idx="175">
                  <c:v>4.8011701463873608</c:v>
                </c:pt>
                <c:pt idx="176">
                  <c:v>4.7511617518781053</c:v>
                </c:pt>
                <c:pt idx="177">
                  <c:v>4.7016742386217834</c:v>
                </c:pt>
                <c:pt idx="178">
                  <c:v>4.6527021811836775</c:v>
                </c:pt>
                <c:pt idx="179">
                  <c:v>4.6042402106397295</c:v>
                </c:pt>
                <c:pt idx="180">
                  <c:v>4.5562830139879287</c:v>
                </c:pt>
                <c:pt idx="181">
                  <c:v>4.5088253335658397</c:v>
                </c:pt>
                <c:pt idx="182">
                  <c:v>4.4618619664741841</c:v>
                </c:pt>
                <c:pt idx="183">
                  <c:v>4.4153877640064429</c:v>
                </c:pt>
                <c:pt idx="184">
                  <c:v>4.3693976310843849</c:v>
                </c:pt>
                <c:pt idx="185">
                  <c:v>4.323886525699483</c:v>
                </c:pt>
                <c:pt idx="186">
                  <c:v>4.2788494583601526</c:v>
                </c:pt>
                <c:pt idx="187">
                  <c:v>4.2342814915447304</c:v>
                </c:pt>
                <c:pt idx="188">
                  <c:v>4.1901777391601716</c:v>
                </c:pt>
                <c:pt idx="189">
                  <c:v>4.146533366006369</c:v>
                </c:pt>
                <c:pt idx="190">
                  <c:v>4.1033435872460675</c:v>
                </c:pt>
                <c:pt idx="191">
                  <c:v>4.0606036678802786</c:v>
                </c:pt>
                <c:pt idx="192">
                  <c:v>4.0183089222291839</c:v>
                </c:pt>
                <c:pt idx="193">
                  <c:v>3.9764547134184212</c:v>
                </c:pt>
                <c:pt idx="194">
                  <c:v>3.9350364528707407</c:v>
                </c:pt>
                <c:pt idx="195">
                  <c:v>3.894049599802945</c:v>
                </c:pt>
                <c:pt idx="196">
                  <c:v>3.853489660728076</c:v>
                </c:pt>
                <c:pt idx="197">
                  <c:v>3.8133521889627757</c:v>
                </c:pt>
                <c:pt idx="198">
                  <c:v>3.7736327841397919</c:v>
                </c:pt>
                <c:pt idx="199">
                  <c:v>3.7343270917255529</c:v>
                </c:pt>
                <c:pt idx="200">
                  <c:v>3.6954308025427736</c:v>
                </c:pt>
                <c:pt idx="201">
                  <c:v>3.6569396522980218</c:v>
                </c:pt>
                <c:pt idx="202">
                  <c:v>3.6188494211142213</c:v>
                </c:pt>
                <c:pt idx="203">
                  <c:v>3.5811559330680121</c:v>
                </c:pt>
                <c:pt idx="204">
                  <c:v>3.5438550557319344</c:v>
                </c:pt>
                <c:pt idx="205">
                  <c:v>3.5069426997213875</c:v>
                </c:pt>
                <c:pt idx="206">
                  <c:v>3.4704148182462888</c:v>
                </c:pt>
                <c:pt idx="207">
                  <c:v>3.4342674066674235</c:v>
                </c:pt>
                <c:pt idx="208">
                  <c:v>3.3984965020574016</c:v>
                </c:pt>
                <c:pt idx="209">
                  <c:v>3.363098182766199</c:v>
                </c:pt>
                <c:pt idx="210">
                  <c:v>3.3280685679912088</c:v>
                </c:pt>
                <c:pt idx="211">
                  <c:v>3.2934038173517868</c:v>
                </c:pt>
                <c:pt idx="212">
                  <c:v>3.2591001304682172</c:v>
                </c:pt>
                <c:pt idx="213">
                  <c:v>3.2251537465450686</c:v>
                </c:pt>
                <c:pt idx="214">
                  <c:v>3.1915609439588937</c:v>
                </c:pt>
                <c:pt idx="215">
                  <c:v>3.1583180398502106</c:v>
                </c:pt>
                <c:pt idx="216">
                  <c:v>3.1254213897197483</c:v>
                </c:pt>
                <c:pt idx="217">
                  <c:v>3.0928673870288885</c:v>
                </c:pt>
                <c:pt idx="218">
                  <c:v>3.0606524628042724</c:v>
                </c:pt>
                <c:pt idx="219">
                  <c:v>3.0287730852465313</c:v>
                </c:pt>
                <c:pt idx="220">
                  <c:v>2.9972257593430762</c:v>
                </c:pt>
                <c:pt idx="221">
                  <c:v>2.966007026484939</c:v>
                </c:pt>
                <c:pt idx="222">
                  <c:v>2.935113464087594</c:v>
                </c:pt>
                <c:pt idx="223">
                  <c:v>2.9045416852157366</c:v>
                </c:pt>
                <c:pt idx="224">
                  <c:v>2.8742883382119566</c:v>
                </c:pt>
                <c:pt idx="225">
                  <c:v>2.844350106329296</c:v>
                </c:pt>
                <c:pt idx="226">
                  <c:v>2.8147237073676203</c:v>
                </c:pt>
                <c:pt idx="227">
                  <c:v>2.7854058933137877</c:v>
                </c:pt>
                <c:pt idx="228">
                  <c:v>2.75639344998556</c:v>
                </c:pt>
                <c:pt idx="229">
                  <c:v>2.7276831966792234</c:v>
                </c:pt>
                <c:pt idx="230">
                  <c:v>2.6992719858208787</c:v>
                </c:pt>
                <c:pt idx="231">
                  <c:v>2.6711567026213681</c:v>
                </c:pt>
                <c:pt idx="232">
                  <c:v>2.6433342647347953</c:v>
                </c:pt>
                <c:pt idx="233">
                  <c:v>2.615801621920594</c:v>
                </c:pt>
                <c:pt idx="234">
                  <c:v>2.5885557557091281</c:v>
                </c:pt>
                <c:pt idx="235">
                  <c:v>2.5615936790707678</c:v>
                </c:pt>
                <c:pt idx="236">
                  <c:v>2.5349124360884128</c:v>
                </c:pt>
                <c:pt idx="237">
                  <c:v>2.5085091016334338</c:v>
                </c:pt>
                <c:pt idx="238">
                  <c:v>2.4823807810449758</c:v>
                </c:pt>
                <c:pt idx="239">
                  <c:v>2.4565246098126154</c:v>
                </c:pt>
              </c:numCache>
            </c:numRef>
          </c:val>
          <c:smooth val="0"/>
          <c:extLst>
            <c:ext xmlns:c16="http://schemas.microsoft.com/office/drawing/2014/chart" uri="{C3380CC4-5D6E-409C-BE32-E72D297353CC}">
              <c16:uniqueId val="{00000000-1E56-4B33-AC75-AFAF0E7E303F}"/>
            </c:ext>
          </c:extLst>
        </c:ser>
        <c:ser>
          <c:idx val="1"/>
          <c:order val="1"/>
          <c:tx>
            <c:v>Tochter-Nuklid</c:v>
          </c:tx>
          <c:spPr>
            <a:ln w="12700">
              <a:solidFill>
                <a:srgbClr val="FF00FF"/>
              </a:solidFill>
              <a:prstDash val="solid"/>
            </a:ln>
          </c:spPr>
          <c:marker>
            <c:symbol val="none"/>
          </c:marker>
          <c:cat>
            <c:numRef>
              <c:f>'Betrieb (2)'!$B$22:$B$261</c:f>
              <c:numCache>
                <c:formatCode>0.0</c:formatCode>
                <c:ptCount val="240"/>
                <c:pt idx="0">
                  <c:v>0</c:v>
                </c:pt>
                <c:pt idx="1">
                  <c:v>4.1666666666666664E-2</c:v>
                </c:pt>
                <c:pt idx="2">
                  <c:v>8.3333333333333329E-2</c:v>
                </c:pt>
                <c:pt idx="3">
                  <c:v>0.125</c:v>
                </c:pt>
                <c:pt idx="4">
                  <c:v>0.16666666666666666</c:v>
                </c:pt>
                <c:pt idx="5">
                  <c:v>0.20833333333333334</c:v>
                </c:pt>
                <c:pt idx="6">
                  <c:v>0.25</c:v>
                </c:pt>
                <c:pt idx="7">
                  <c:v>0.29166666666666669</c:v>
                </c:pt>
                <c:pt idx="8">
                  <c:v>0.33333333333333331</c:v>
                </c:pt>
                <c:pt idx="9">
                  <c:v>0.375</c:v>
                </c:pt>
                <c:pt idx="10">
                  <c:v>0.41666666666666669</c:v>
                </c:pt>
                <c:pt idx="11">
                  <c:v>0.45833333333333331</c:v>
                </c:pt>
                <c:pt idx="12">
                  <c:v>0.5</c:v>
                </c:pt>
                <c:pt idx="13">
                  <c:v>0.54166666666666663</c:v>
                </c:pt>
                <c:pt idx="14">
                  <c:v>0.58333333333333337</c:v>
                </c:pt>
                <c:pt idx="15">
                  <c:v>0.625</c:v>
                </c:pt>
                <c:pt idx="16">
                  <c:v>0.66666666666666663</c:v>
                </c:pt>
                <c:pt idx="17">
                  <c:v>0.70833333333333337</c:v>
                </c:pt>
                <c:pt idx="18">
                  <c:v>0.75</c:v>
                </c:pt>
                <c:pt idx="19">
                  <c:v>0.79166666666666663</c:v>
                </c:pt>
                <c:pt idx="20">
                  <c:v>0.83333333333333337</c:v>
                </c:pt>
                <c:pt idx="21">
                  <c:v>0.875</c:v>
                </c:pt>
                <c:pt idx="22">
                  <c:v>0.91666666666666663</c:v>
                </c:pt>
                <c:pt idx="23">
                  <c:v>0.95833333333333337</c:v>
                </c:pt>
                <c:pt idx="24">
                  <c:v>1</c:v>
                </c:pt>
                <c:pt idx="25">
                  <c:v>1.0416666666666667</c:v>
                </c:pt>
                <c:pt idx="26">
                  <c:v>1.0833333333333333</c:v>
                </c:pt>
                <c:pt idx="27">
                  <c:v>1.125</c:v>
                </c:pt>
                <c:pt idx="28">
                  <c:v>1.1666666666666667</c:v>
                </c:pt>
                <c:pt idx="29">
                  <c:v>1.2083333333333333</c:v>
                </c:pt>
                <c:pt idx="30">
                  <c:v>1.25</c:v>
                </c:pt>
                <c:pt idx="31">
                  <c:v>1.2916666666666667</c:v>
                </c:pt>
                <c:pt idx="32">
                  <c:v>1.3333333333333333</c:v>
                </c:pt>
                <c:pt idx="33">
                  <c:v>1.375</c:v>
                </c:pt>
                <c:pt idx="34">
                  <c:v>1.4166666666666667</c:v>
                </c:pt>
                <c:pt idx="35">
                  <c:v>1.4583333333333333</c:v>
                </c:pt>
                <c:pt idx="36">
                  <c:v>1.5</c:v>
                </c:pt>
                <c:pt idx="37">
                  <c:v>1.5416666666666667</c:v>
                </c:pt>
                <c:pt idx="38">
                  <c:v>1.5833333333333333</c:v>
                </c:pt>
                <c:pt idx="39">
                  <c:v>1.625</c:v>
                </c:pt>
                <c:pt idx="40">
                  <c:v>1.6666666666666667</c:v>
                </c:pt>
                <c:pt idx="41">
                  <c:v>1.7083333333333333</c:v>
                </c:pt>
                <c:pt idx="42">
                  <c:v>1.75</c:v>
                </c:pt>
                <c:pt idx="43">
                  <c:v>1.7916666666666667</c:v>
                </c:pt>
                <c:pt idx="44">
                  <c:v>1.8333333333333333</c:v>
                </c:pt>
                <c:pt idx="45">
                  <c:v>1.875</c:v>
                </c:pt>
                <c:pt idx="46">
                  <c:v>1.9166666666666667</c:v>
                </c:pt>
                <c:pt idx="47">
                  <c:v>1.9583333333333333</c:v>
                </c:pt>
                <c:pt idx="48">
                  <c:v>2</c:v>
                </c:pt>
                <c:pt idx="49">
                  <c:v>2.0416666666666665</c:v>
                </c:pt>
                <c:pt idx="50">
                  <c:v>2.0833333333333335</c:v>
                </c:pt>
                <c:pt idx="51">
                  <c:v>2.125</c:v>
                </c:pt>
                <c:pt idx="52">
                  <c:v>2.1666666666666665</c:v>
                </c:pt>
                <c:pt idx="53">
                  <c:v>2.2083333333333335</c:v>
                </c:pt>
                <c:pt idx="54">
                  <c:v>2.25</c:v>
                </c:pt>
                <c:pt idx="55">
                  <c:v>2.2916666666666665</c:v>
                </c:pt>
                <c:pt idx="56">
                  <c:v>2.3333333333333335</c:v>
                </c:pt>
                <c:pt idx="57">
                  <c:v>2.375</c:v>
                </c:pt>
                <c:pt idx="58">
                  <c:v>2.4166666666666665</c:v>
                </c:pt>
                <c:pt idx="59">
                  <c:v>2.4583333333333335</c:v>
                </c:pt>
                <c:pt idx="60">
                  <c:v>2.5</c:v>
                </c:pt>
                <c:pt idx="61">
                  <c:v>2.5416666666666665</c:v>
                </c:pt>
                <c:pt idx="62">
                  <c:v>2.5833333333333335</c:v>
                </c:pt>
                <c:pt idx="63">
                  <c:v>2.625</c:v>
                </c:pt>
                <c:pt idx="64">
                  <c:v>2.6666666666666665</c:v>
                </c:pt>
                <c:pt idx="65">
                  <c:v>2.7083333333333335</c:v>
                </c:pt>
                <c:pt idx="66">
                  <c:v>2.75</c:v>
                </c:pt>
                <c:pt idx="67">
                  <c:v>2.7916666666666665</c:v>
                </c:pt>
                <c:pt idx="68">
                  <c:v>2.8333333333333335</c:v>
                </c:pt>
                <c:pt idx="69">
                  <c:v>2.875</c:v>
                </c:pt>
                <c:pt idx="70">
                  <c:v>2.9166666666666665</c:v>
                </c:pt>
                <c:pt idx="71">
                  <c:v>2.9583333333333335</c:v>
                </c:pt>
                <c:pt idx="72">
                  <c:v>3</c:v>
                </c:pt>
                <c:pt idx="73">
                  <c:v>3.0416666666666665</c:v>
                </c:pt>
                <c:pt idx="74">
                  <c:v>3.0833333333333335</c:v>
                </c:pt>
                <c:pt idx="75">
                  <c:v>3.125</c:v>
                </c:pt>
                <c:pt idx="76">
                  <c:v>3.1666666666666665</c:v>
                </c:pt>
                <c:pt idx="77">
                  <c:v>3.2083333333333335</c:v>
                </c:pt>
                <c:pt idx="78">
                  <c:v>3.25</c:v>
                </c:pt>
                <c:pt idx="79">
                  <c:v>3.2916666666666665</c:v>
                </c:pt>
                <c:pt idx="80">
                  <c:v>3.3333333333333335</c:v>
                </c:pt>
                <c:pt idx="81">
                  <c:v>3.375</c:v>
                </c:pt>
                <c:pt idx="82">
                  <c:v>3.4166666666666665</c:v>
                </c:pt>
                <c:pt idx="83">
                  <c:v>3.4583333333333335</c:v>
                </c:pt>
                <c:pt idx="84">
                  <c:v>3.5</c:v>
                </c:pt>
                <c:pt idx="85">
                  <c:v>3.5416666666666665</c:v>
                </c:pt>
                <c:pt idx="86">
                  <c:v>3.5833333333333335</c:v>
                </c:pt>
                <c:pt idx="87">
                  <c:v>3.625</c:v>
                </c:pt>
                <c:pt idx="88">
                  <c:v>3.6666666666666665</c:v>
                </c:pt>
                <c:pt idx="89">
                  <c:v>3.7083333333333335</c:v>
                </c:pt>
                <c:pt idx="90">
                  <c:v>3.75</c:v>
                </c:pt>
                <c:pt idx="91">
                  <c:v>3.7916666666666665</c:v>
                </c:pt>
                <c:pt idx="92">
                  <c:v>3.8333333333333335</c:v>
                </c:pt>
                <c:pt idx="93">
                  <c:v>3.875</c:v>
                </c:pt>
                <c:pt idx="94">
                  <c:v>3.9166666666666665</c:v>
                </c:pt>
                <c:pt idx="95">
                  <c:v>3.9583333333333335</c:v>
                </c:pt>
                <c:pt idx="96">
                  <c:v>4</c:v>
                </c:pt>
                <c:pt idx="97">
                  <c:v>4.041666666666667</c:v>
                </c:pt>
                <c:pt idx="98">
                  <c:v>4.083333333333333</c:v>
                </c:pt>
                <c:pt idx="99">
                  <c:v>4.125</c:v>
                </c:pt>
                <c:pt idx="100">
                  <c:v>4.166666666666667</c:v>
                </c:pt>
                <c:pt idx="101">
                  <c:v>4.208333333333333</c:v>
                </c:pt>
                <c:pt idx="102">
                  <c:v>4.25</c:v>
                </c:pt>
                <c:pt idx="103">
                  <c:v>4.291666666666667</c:v>
                </c:pt>
                <c:pt idx="104">
                  <c:v>4.333333333333333</c:v>
                </c:pt>
                <c:pt idx="105">
                  <c:v>4.375</c:v>
                </c:pt>
                <c:pt idx="106">
                  <c:v>4.416666666666667</c:v>
                </c:pt>
                <c:pt idx="107">
                  <c:v>4.458333333333333</c:v>
                </c:pt>
                <c:pt idx="108">
                  <c:v>4.5</c:v>
                </c:pt>
                <c:pt idx="109">
                  <c:v>4.541666666666667</c:v>
                </c:pt>
                <c:pt idx="110">
                  <c:v>4.583333333333333</c:v>
                </c:pt>
                <c:pt idx="111">
                  <c:v>4.625</c:v>
                </c:pt>
                <c:pt idx="112">
                  <c:v>4.666666666666667</c:v>
                </c:pt>
                <c:pt idx="113">
                  <c:v>4.708333333333333</c:v>
                </c:pt>
                <c:pt idx="114">
                  <c:v>4.75</c:v>
                </c:pt>
                <c:pt idx="115">
                  <c:v>4.791666666666667</c:v>
                </c:pt>
                <c:pt idx="116">
                  <c:v>4.833333333333333</c:v>
                </c:pt>
                <c:pt idx="117">
                  <c:v>4.875</c:v>
                </c:pt>
                <c:pt idx="118">
                  <c:v>4.916666666666667</c:v>
                </c:pt>
                <c:pt idx="119">
                  <c:v>4.958333333333333</c:v>
                </c:pt>
                <c:pt idx="120">
                  <c:v>5</c:v>
                </c:pt>
                <c:pt idx="121">
                  <c:v>5.041666666666667</c:v>
                </c:pt>
                <c:pt idx="122">
                  <c:v>5.083333333333333</c:v>
                </c:pt>
                <c:pt idx="123">
                  <c:v>5.125</c:v>
                </c:pt>
                <c:pt idx="124">
                  <c:v>5.166666666666667</c:v>
                </c:pt>
                <c:pt idx="125">
                  <c:v>5.208333333333333</c:v>
                </c:pt>
                <c:pt idx="126">
                  <c:v>5.25</c:v>
                </c:pt>
                <c:pt idx="127">
                  <c:v>5.291666666666667</c:v>
                </c:pt>
                <c:pt idx="128">
                  <c:v>5.333333333333333</c:v>
                </c:pt>
                <c:pt idx="129">
                  <c:v>5.375</c:v>
                </c:pt>
                <c:pt idx="130">
                  <c:v>5.416666666666667</c:v>
                </c:pt>
                <c:pt idx="131">
                  <c:v>5.458333333333333</c:v>
                </c:pt>
                <c:pt idx="132">
                  <c:v>5.5</c:v>
                </c:pt>
                <c:pt idx="133">
                  <c:v>5.541666666666667</c:v>
                </c:pt>
                <c:pt idx="134">
                  <c:v>5.583333333333333</c:v>
                </c:pt>
                <c:pt idx="135">
                  <c:v>5.625</c:v>
                </c:pt>
                <c:pt idx="136">
                  <c:v>5.666666666666667</c:v>
                </c:pt>
                <c:pt idx="137">
                  <c:v>5.708333333333333</c:v>
                </c:pt>
                <c:pt idx="138">
                  <c:v>5.75</c:v>
                </c:pt>
                <c:pt idx="139">
                  <c:v>5.791666666666667</c:v>
                </c:pt>
                <c:pt idx="140">
                  <c:v>5.833333333333333</c:v>
                </c:pt>
                <c:pt idx="141">
                  <c:v>5.875</c:v>
                </c:pt>
                <c:pt idx="142">
                  <c:v>5.916666666666667</c:v>
                </c:pt>
                <c:pt idx="143">
                  <c:v>5.958333333333333</c:v>
                </c:pt>
                <c:pt idx="144">
                  <c:v>6</c:v>
                </c:pt>
                <c:pt idx="145">
                  <c:v>6.041666666666667</c:v>
                </c:pt>
                <c:pt idx="146">
                  <c:v>6.083333333333333</c:v>
                </c:pt>
                <c:pt idx="147">
                  <c:v>6.125</c:v>
                </c:pt>
                <c:pt idx="148">
                  <c:v>6.166666666666667</c:v>
                </c:pt>
                <c:pt idx="149">
                  <c:v>6.208333333333333</c:v>
                </c:pt>
                <c:pt idx="150">
                  <c:v>6.25</c:v>
                </c:pt>
                <c:pt idx="151">
                  <c:v>6.291666666666667</c:v>
                </c:pt>
                <c:pt idx="152">
                  <c:v>6.333333333333333</c:v>
                </c:pt>
                <c:pt idx="153">
                  <c:v>6.375</c:v>
                </c:pt>
                <c:pt idx="154">
                  <c:v>6.416666666666667</c:v>
                </c:pt>
                <c:pt idx="155">
                  <c:v>6.458333333333333</c:v>
                </c:pt>
                <c:pt idx="156">
                  <c:v>6.5</c:v>
                </c:pt>
                <c:pt idx="157">
                  <c:v>6.541666666666667</c:v>
                </c:pt>
                <c:pt idx="158">
                  <c:v>6.583333333333333</c:v>
                </c:pt>
                <c:pt idx="159">
                  <c:v>6.625</c:v>
                </c:pt>
                <c:pt idx="160">
                  <c:v>6.666666666666667</c:v>
                </c:pt>
                <c:pt idx="161">
                  <c:v>6.708333333333333</c:v>
                </c:pt>
                <c:pt idx="162">
                  <c:v>6.75</c:v>
                </c:pt>
                <c:pt idx="163">
                  <c:v>6.791666666666667</c:v>
                </c:pt>
                <c:pt idx="164">
                  <c:v>6.833333333333333</c:v>
                </c:pt>
                <c:pt idx="165">
                  <c:v>6.875</c:v>
                </c:pt>
                <c:pt idx="166">
                  <c:v>6.916666666666667</c:v>
                </c:pt>
                <c:pt idx="167">
                  <c:v>6.958333333333333</c:v>
                </c:pt>
                <c:pt idx="168">
                  <c:v>7</c:v>
                </c:pt>
                <c:pt idx="169">
                  <c:v>7.041666666666667</c:v>
                </c:pt>
                <c:pt idx="170">
                  <c:v>7.083333333333333</c:v>
                </c:pt>
                <c:pt idx="171">
                  <c:v>7.125</c:v>
                </c:pt>
                <c:pt idx="172">
                  <c:v>7.166666666666667</c:v>
                </c:pt>
                <c:pt idx="173">
                  <c:v>7.208333333333333</c:v>
                </c:pt>
                <c:pt idx="174">
                  <c:v>7.25</c:v>
                </c:pt>
                <c:pt idx="175">
                  <c:v>7.291666666666667</c:v>
                </c:pt>
                <c:pt idx="176">
                  <c:v>7.333333333333333</c:v>
                </c:pt>
                <c:pt idx="177">
                  <c:v>7.375</c:v>
                </c:pt>
                <c:pt idx="178">
                  <c:v>7.416666666666667</c:v>
                </c:pt>
                <c:pt idx="179">
                  <c:v>7.458333333333333</c:v>
                </c:pt>
                <c:pt idx="180">
                  <c:v>7.5</c:v>
                </c:pt>
                <c:pt idx="181">
                  <c:v>7.541666666666667</c:v>
                </c:pt>
                <c:pt idx="182">
                  <c:v>7.583333333333333</c:v>
                </c:pt>
                <c:pt idx="183">
                  <c:v>7.625</c:v>
                </c:pt>
                <c:pt idx="184">
                  <c:v>7.666666666666667</c:v>
                </c:pt>
                <c:pt idx="185">
                  <c:v>7.708333333333333</c:v>
                </c:pt>
                <c:pt idx="186">
                  <c:v>7.75</c:v>
                </c:pt>
                <c:pt idx="187">
                  <c:v>7.791666666666667</c:v>
                </c:pt>
                <c:pt idx="188">
                  <c:v>7.833333333333333</c:v>
                </c:pt>
                <c:pt idx="189">
                  <c:v>7.875</c:v>
                </c:pt>
                <c:pt idx="190">
                  <c:v>7.916666666666667</c:v>
                </c:pt>
                <c:pt idx="191">
                  <c:v>7.958333333333333</c:v>
                </c:pt>
                <c:pt idx="192">
                  <c:v>8</c:v>
                </c:pt>
                <c:pt idx="193">
                  <c:v>8.0416666666666661</c:v>
                </c:pt>
                <c:pt idx="194">
                  <c:v>8.0833333333333339</c:v>
                </c:pt>
                <c:pt idx="195">
                  <c:v>8.125</c:v>
                </c:pt>
                <c:pt idx="196">
                  <c:v>8.1666666666666661</c:v>
                </c:pt>
                <c:pt idx="197">
                  <c:v>8.2083333333333339</c:v>
                </c:pt>
                <c:pt idx="198">
                  <c:v>8.25</c:v>
                </c:pt>
                <c:pt idx="199">
                  <c:v>8.2916666666666661</c:v>
                </c:pt>
                <c:pt idx="200">
                  <c:v>8.3333333333333339</c:v>
                </c:pt>
                <c:pt idx="201">
                  <c:v>8.375</c:v>
                </c:pt>
                <c:pt idx="202">
                  <c:v>8.4166666666666661</c:v>
                </c:pt>
                <c:pt idx="203">
                  <c:v>8.4583333333333339</c:v>
                </c:pt>
                <c:pt idx="204">
                  <c:v>8.5</c:v>
                </c:pt>
                <c:pt idx="205">
                  <c:v>8.5416666666666661</c:v>
                </c:pt>
                <c:pt idx="206">
                  <c:v>8.5833333333333339</c:v>
                </c:pt>
                <c:pt idx="207">
                  <c:v>8.625</c:v>
                </c:pt>
                <c:pt idx="208">
                  <c:v>8.6666666666666661</c:v>
                </c:pt>
                <c:pt idx="209">
                  <c:v>8.7083333333333339</c:v>
                </c:pt>
                <c:pt idx="210">
                  <c:v>8.75</c:v>
                </c:pt>
                <c:pt idx="211">
                  <c:v>8.7916666666666661</c:v>
                </c:pt>
                <c:pt idx="212">
                  <c:v>8.8333333333333339</c:v>
                </c:pt>
                <c:pt idx="213">
                  <c:v>8.875</c:v>
                </c:pt>
                <c:pt idx="214">
                  <c:v>8.9166666666666661</c:v>
                </c:pt>
                <c:pt idx="215">
                  <c:v>8.9583333333333339</c:v>
                </c:pt>
                <c:pt idx="216">
                  <c:v>9</c:v>
                </c:pt>
                <c:pt idx="217">
                  <c:v>9.0416666666666661</c:v>
                </c:pt>
                <c:pt idx="218">
                  <c:v>9.0833333333333339</c:v>
                </c:pt>
                <c:pt idx="219">
                  <c:v>9.125</c:v>
                </c:pt>
                <c:pt idx="220">
                  <c:v>9.1666666666666661</c:v>
                </c:pt>
                <c:pt idx="221">
                  <c:v>9.2083333333333339</c:v>
                </c:pt>
                <c:pt idx="222">
                  <c:v>9.25</c:v>
                </c:pt>
                <c:pt idx="223">
                  <c:v>9.2916666666666661</c:v>
                </c:pt>
                <c:pt idx="224">
                  <c:v>9.3333333333333339</c:v>
                </c:pt>
                <c:pt idx="225">
                  <c:v>9.375</c:v>
                </c:pt>
                <c:pt idx="226">
                  <c:v>9.4166666666666661</c:v>
                </c:pt>
                <c:pt idx="227">
                  <c:v>9.4583333333333339</c:v>
                </c:pt>
                <c:pt idx="228">
                  <c:v>9.5</c:v>
                </c:pt>
                <c:pt idx="229">
                  <c:v>9.5416666666666661</c:v>
                </c:pt>
                <c:pt idx="230">
                  <c:v>9.5833333333333339</c:v>
                </c:pt>
                <c:pt idx="231">
                  <c:v>9.625</c:v>
                </c:pt>
                <c:pt idx="232">
                  <c:v>9.6666666666666661</c:v>
                </c:pt>
                <c:pt idx="233">
                  <c:v>9.7083333333333339</c:v>
                </c:pt>
                <c:pt idx="234">
                  <c:v>9.75</c:v>
                </c:pt>
                <c:pt idx="235">
                  <c:v>9.7916666666666661</c:v>
                </c:pt>
                <c:pt idx="236">
                  <c:v>9.8333333333333339</c:v>
                </c:pt>
                <c:pt idx="237">
                  <c:v>9.875</c:v>
                </c:pt>
                <c:pt idx="238">
                  <c:v>9.9166666666666661</c:v>
                </c:pt>
                <c:pt idx="239">
                  <c:v>9.9583333333333339</c:v>
                </c:pt>
              </c:numCache>
            </c:numRef>
          </c:cat>
          <c:val>
            <c:numRef>
              <c:f>'Betrieb (2)'!$D$22:$D$261</c:f>
              <c:numCache>
                <c:formatCode>0.0</c:formatCode>
                <c:ptCount val="240"/>
                <c:pt idx="0">
                  <c:v>0</c:v>
                </c:pt>
                <c:pt idx="1">
                  <c:v>2.8429972108632011</c:v>
                </c:pt>
                <c:pt idx="2">
                  <c:v>5.3471797643458761</c:v>
                </c:pt>
                <c:pt idx="3">
                  <c:v>7.5497053391908153</c:v>
                </c:pt>
                <c:pt idx="4">
                  <c:v>9.4836871588353162</c:v>
                </c:pt>
                <c:pt idx="5">
                  <c:v>11.178633896949705</c:v>
                </c:pt>
                <c:pt idx="6">
                  <c:v>12.660841738814531</c:v>
                </c:pt>
                <c:pt idx="7">
                  <c:v>13.953743802036952</c:v>
                </c:pt>
                <c:pt idx="8">
                  <c:v>15.078221554177768</c:v>
                </c:pt>
                <c:pt idx="9">
                  <c:v>16.052882360481568</c:v>
                </c:pt>
                <c:pt idx="10">
                  <c:v>16.894306845379361</c:v>
                </c:pt>
                <c:pt idx="11">
                  <c:v>17.617269350799742</c:v>
                </c:pt>
                <c:pt idx="12">
                  <c:v>18.234934417263958</c:v>
                </c:pt>
                <c:pt idx="13">
                  <c:v>18.759031895513257</c:v>
                </c:pt>
                <c:pt idx="14">
                  <c:v>19.200013012799914</c:v>
                </c:pt>
                <c:pt idx="15">
                  <c:v>19.567189465202507</c:v>
                </c:pt>
                <c:pt idx="16">
                  <c:v>19.868857382046244</c:v>
                </c:pt>
                <c:pt idx="17">
                  <c:v>20.11240780773069</c:v>
                </c:pt>
                <c:pt idx="18">
                  <c:v>20.304425167325249</c:v>
                </c:pt>
                <c:pt idx="19">
                  <c:v>20.450775022812518</c:v>
                </c:pt>
                <c:pt idx="20">
                  <c:v>20.556682284724136</c:v>
                </c:pt>
                <c:pt idx="21">
                  <c:v>20.626800917236991</c:v>
                </c:pt>
                <c:pt idx="22">
                  <c:v>20.665276061898073</c:v>
                </c:pt>
                <c:pt idx="23">
                  <c:v>20.675799404525584</c:v>
                </c:pt>
                <c:pt idx="24">
                  <c:v>20.661658520156688</c:v>
                </c:pt>
                <c:pt idx="25">
                  <c:v>3.5002853715098059</c:v>
                </c:pt>
                <c:pt idx="26">
                  <c:v>5.3078341019120767</c:v>
                </c:pt>
                <c:pt idx="27">
                  <c:v>6.8960027120951022</c:v>
                </c:pt>
                <c:pt idx="28">
                  <c:v>8.2888882304595128</c:v>
                </c:pt>
                <c:pt idx="29">
                  <c:v>9.5079644370153904</c:v>
                </c:pt>
                <c:pt idx="30">
                  <c:v>10.572367191763181</c:v>
                </c:pt>
                <c:pt idx="31">
                  <c:v>11.499148730695035</c:v>
                </c:pt>
                <c:pt idx="32">
                  <c:v>12.303504304478833</c:v>
                </c:pt>
                <c:pt idx="33">
                  <c:v>12.998974167817796</c:v>
                </c:pt>
                <c:pt idx="34">
                  <c:v>13.597623600331346</c:v>
                </c:pt>
                <c:pt idx="35">
                  <c:v>14.110203348236043</c:v>
                </c:pt>
                <c:pt idx="36">
                  <c:v>14.546292616249065</c:v>
                </c:pt>
                <c:pt idx="37">
                  <c:v>14.914426507542283</c:v>
                </c:pt>
                <c:pt idx="38">
                  <c:v>15.222209603168448</c:v>
                </c:pt>
                <c:pt idx="39">
                  <c:v>15.476417188423252</c:v>
                </c:pt>
                <c:pt idx="40">
                  <c:v>15.683085469656255</c:v>
                </c:pt>
                <c:pt idx="41">
                  <c:v>15.847591978924171</c:v>
                </c:pt>
                <c:pt idx="42">
                  <c:v>15.974727233652288</c:v>
                </c:pt>
                <c:pt idx="43">
                  <c:v>16.068758602405609</c:v>
                </c:pt>
                <c:pt idx="44">
                  <c:v>16.133487224430102</c:v>
                </c:pt>
                <c:pt idx="45">
                  <c:v>16.172298738433554</c:v>
                </c:pt>
                <c:pt idx="46">
                  <c:v>16.188208493911077</c:v>
                </c:pt>
                <c:pt idx="47">
                  <c:v>16.183901845092201</c:v>
                </c:pt>
                <c:pt idx="48">
                  <c:v>16.161770062322482</c:v>
                </c:pt>
                <c:pt idx="49">
                  <c:v>2.7281967891884067</c:v>
                </c:pt>
                <c:pt idx="50">
                  <c:v>4.1334804968448271</c:v>
                </c:pt>
                <c:pt idx="51">
                  <c:v>5.3681987240547162</c:v>
                </c:pt>
                <c:pt idx="52">
                  <c:v>6.4510867017281237</c:v>
                </c:pt>
                <c:pt idx="53">
                  <c:v>7.3988401071164454</c:v>
                </c:pt>
                <c:pt idx="54">
                  <c:v>8.2263369042472938</c:v>
                </c:pt>
                <c:pt idx="55">
                  <c:v>8.946835056943149</c:v>
                </c:pt>
                <c:pt idx="56">
                  <c:v>9.5721487385065558</c:v>
                </c:pt>
                <c:pt idx="57">
                  <c:v>10.112805376761244</c:v>
                </c:pt>
                <c:pt idx="58">
                  <c:v>10.5781856187843</c:v>
                </c:pt>
                <c:pt idx="59">
                  <c:v>10.976648072973765</c:v>
                </c:pt>
                <c:pt idx="60">
                  <c:v>11.315640484059843</c:v>
                </c:pt>
                <c:pt idx="61">
                  <c:v>11.601798816605212</c:v>
                </c:pt>
                <c:pt idx="62">
                  <c:v>11.841035562060533</c:v>
                </c:pt>
                <c:pt idx="63">
                  <c:v>12.038618441415682</c:v>
                </c:pt>
                <c:pt idx="64">
                  <c:v>12.199240548016832</c:v>
                </c:pt>
                <c:pt idx="65">
                  <c:v>12.327082861512825</c:v>
                </c:pt>
                <c:pt idx="66">
                  <c:v>12.425869962643363</c:v>
                </c:pt>
                <c:pt idx="67">
                  <c:v>12.498919688342507</c:v>
                </c:pt>
                <c:pt idx="68">
                  <c:v>12.549187386206427</c:v>
                </c:pt>
                <c:pt idx="69">
                  <c:v>12.57930535569656</c:v>
                </c:pt>
                <c:pt idx="70">
                  <c:v>12.591617999567315</c:v>
                </c:pt>
                <c:pt idx="71">
                  <c:v>12.588213152073072</c:v>
                </c:pt>
                <c:pt idx="72">
                  <c:v>12.570949999767086</c:v>
                </c:pt>
                <c:pt idx="73">
                  <c:v>2.1220034971666797</c:v>
                </c:pt>
                <c:pt idx="74">
                  <c:v>3.2150236856195913</c:v>
                </c:pt>
                <c:pt idx="75">
                  <c:v>4.1753791594527332</c:v>
                </c:pt>
                <c:pt idx="76">
                  <c:v>5.0176420589983781</c:v>
                </c:pt>
                <c:pt idx="77">
                  <c:v>5.7547981730602782</c:v>
                </c:pt>
                <c:pt idx="78">
                  <c:v>6.3984194849565341</c:v>
                </c:pt>
                <c:pt idx="79">
                  <c:v>6.9588179524155445</c:v>
                </c:pt>
                <c:pt idx="80">
                  <c:v>7.4451825623194905</c:v>
                </c:pt>
                <c:pt idx="81">
                  <c:v>7.8657014793126816</c:v>
                </c:pt>
                <c:pt idx="82">
                  <c:v>8.2276709094570695</c:v>
                </c:pt>
                <c:pt idx="83">
                  <c:v>8.5375921237985413</c:v>
                </c:pt>
                <c:pt idx="84">
                  <c:v>8.8012579295652955</c:v>
                </c:pt>
                <c:pt idx="85">
                  <c:v>9.0238297366679134</c:v>
                </c:pt>
                <c:pt idx="86">
                  <c:v>9.209906242350991</c:v>
                </c:pt>
                <c:pt idx="87">
                  <c:v>9.3635846456017706</c:v>
                </c:pt>
                <c:pt idx="88">
                  <c:v>9.4885152037756235</c:v>
                </c:pt>
                <c:pt idx="89">
                  <c:v>9.5879498555356797</c:v>
                </c:pt>
                <c:pt idx="90">
                  <c:v>9.6647855554515623</c:v>
                </c:pt>
                <c:pt idx="91">
                  <c:v>9.7216028954149287</c:v>
                </c:pt>
                <c:pt idx="92">
                  <c:v>9.7607005254757411</c:v>
                </c:pt>
                <c:pt idx="93">
                  <c:v>9.784125830952755</c:v>
                </c:pt>
                <c:pt idx="94">
                  <c:v>9.7937022729846426</c:v>
                </c:pt>
                <c:pt idx="95">
                  <c:v>9.7910537554049935</c:v>
                </c:pt>
                <c:pt idx="96">
                  <c:v>9.7776263413575375</c:v>
                </c:pt>
                <c:pt idx="97">
                  <c:v>1.6504842443335734</c:v>
                </c:pt>
                <c:pt idx="98">
                  <c:v>2.5006300877734557</c:v>
                </c:pt>
                <c:pt idx="99">
                  <c:v>3.2475899543548659</c:v>
                </c:pt>
                <c:pt idx="100">
                  <c:v>3.9026979847315726</c:v>
                </c:pt>
                <c:pt idx="101">
                  <c:v>4.4760544629693104</c:v>
                </c:pt>
                <c:pt idx="102">
                  <c:v>4.9766600220279162</c:v>
                </c:pt>
                <c:pt idx="103">
                  <c:v>5.4125352530246751</c:v>
                </c:pt>
                <c:pt idx="104">
                  <c:v>5.7908273057545223</c:v>
                </c:pt>
                <c:pt idx="105">
                  <c:v>6.1179048952900459</c:v>
                </c:pt>
                <c:pt idx="106">
                  <c:v>6.3994429756090723</c:v>
                </c:pt>
                <c:pt idx="107">
                  <c:v>6.6404982040578222</c:v>
                </c:pt>
                <c:pt idx="108">
                  <c:v>6.845576198233049</c:v>
                </c:pt>
                <c:pt idx="109">
                  <c:v>7.0186914779350822</c:v>
                </c:pt>
                <c:pt idx="110">
                  <c:v>7.1634208877594716</c:v>
                </c:pt>
                <c:pt idx="111">
                  <c:v>7.2829512093695605</c:v>
                </c:pt>
                <c:pt idx="112">
                  <c:v>7.3801215953773553</c:v>
                </c:pt>
                <c:pt idx="113">
                  <c:v>7.4574613880320726</c:v>
                </c:pt>
                <c:pt idx="114">
                  <c:v>7.5172238246625858</c:v>
                </c:pt>
                <c:pt idx="115">
                  <c:v>7.5614160772286496</c:v>
                </c:pt>
                <c:pt idx="116">
                  <c:v>7.5918260246817768</c:v>
                </c:pt>
                <c:pt idx="117">
                  <c:v>7.6100461134742137</c:v>
                </c:pt>
                <c:pt idx="118">
                  <c:v>7.6174946229080795</c:v>
                </c:pt>
                <c:pt idx="119">
                  <c:v>7.6154346175735377</c:v>
                </c:pt>
                <c:pt idx="120">
                  <c:v>7.6049908384276481</c:v>
                </c:pt>
                <c:pt idx="121">
                  <c:v>1.2837387225427048</c:v>
                </c:pt>
                <c:pt idx="122">
                  <c:v>1.9449780783710739</c:v>
                </c:pt>
                <c:pt idx="123">
                  <c:v>2.5259598767515201</c:v>
                </c:pt>
                <c:pt idx="124">
                  <c:v>3.0354997578740965</c:v>
                </c:pt>
                <c:pt idx="125">
                  <c:v>3.4814536741979083</c:v>
                </c:pt>
                <c:pt idx="126">
                  <c:v>3.8708222748308594</c:v>
                </c:pt>
                <c:pt idx="127">
                  <c:v>4.2098439370404828</c:v>
                </c:pt>
                <c:pt idx="128">
                  <c:v>4.5040776796268149</c:v>
                </c:pt>
                <c:pt idx="129">
                  <c:v>4.7584770585997873</c:v>
                </c:pt>
                <c:pt idx="130">
                  <c:v>4.9774560259202829</c:v>
                </c:pt>
                <c:pt idx="131">
                  <c:v>5.1649476253973035</c:v>
                </c:pt>
                <c:pt idx="132">
                  <c:v>5.3244563047680264</c:v>
                </c:pt>
                <c:pt idx="133">
                  <c:v>5.4591045382611227</c:v>
                </c:pt>
                <c:pt idx="134">
                  <c:v>5.5716743784320819</c:v>
                </c:pt>
                <c:pt idx="135">
                  <c:v>5.6646444887602536</c:v>
                </c:pt>
                <c:pt idx="136">
                  <c:v>5.740223148517674</c:v>
                </c:pt>
                <c:pt idx="137">
                  <c:v>5.8003776679634749</c:v>
                </c:pt>
                <c:pt idx="138">
                  <c:v>5.846860604275208</c:v>
                </c:pt>
                <c:pt idx="139">
                  <c:v>5.8812331261675794</c:v>
                </c:pt>
                <c:pt idx="140">
                  <c:v>5.9048858373062201</c:v>
                </c:pt>
                <c:pt idx="141">
                  <c:v>5.9190573348970181</c:v>
                </c:pt>
                <c:pt idx="142">
                  <c:v>5.9248507497726006</c:v>
                </c:pt>
                <c:pt idx="143">
                  <c:v>5.9232484875077525</c:v>
                </c:pt>
                <c:pt idx="144">
                  <c:v>5.9151253662194643</c:v>
                </c:pt>
                <c:pt idx="145">
                  <c:v>0.99848581577679207</c:v>
                </c:pt>
                <c:pt idx="146">
                  <c:v>1.5127946124441864</c:v>
                </c:pt>
                <c:pt idx="147">
                  <c:v>1.9646794662069769</c:v>
                </c:pt>
                <c:pt idx="148">
                  <c:v>2.3609971396852871</c:v>
                </c:pt>
                <c:pt idx="149">
                  <c:v>2.707857954989116</c:v>
                </c:pt>
                <c:pt idx="150">
                  <c:v>3.0107069833878009</c:v>
                </c:pt>
                <c:pt idx="151">
                  <c:v>3.2743964047725451</c:v>
                </c:pt>
                <c:pt idx="152">
                  <c:v>3.5032499972798092</c:v>
                </c:pt>
                <c:pt idx="153">
                  <c:v>3.7011206129944507</c:v>
                </c:pt>
                <c:pt idx="154">
                  <c:v>3.8714414025623589</c:v>
                </c:pt>
                <c:pt idx="155">
                  <c:v>4.0172714685774995</c:v>
                </c:pt>
                <c:pt idx="156">
                  <c:v>4.1413365536666626</c:v>
                </c:pt>
                <c:pt idx="157">
                  <c:v>4.2460653032953939</c:v>
                </c:pt>
                <c:pt idx="158">
                  <c:v>4.3336215845860409</c:v>
                </c:pt>
                <c:pt idx="159">
                  <c:v>4.4059332900939552</c:v>
                </c:pt>
                <c:pt idx="160">
                  <c:v>4.4647180088360283</c:v>
                </c:pt>
                <c:pt idx="161">
                  <c:v>4.5115059052876907</c:v>
                </c:pt>
                <c:pt idx="162">
                  <c:v>4.5476601100084473</c:v>
                </c:pt>
                <c:pt idx="163">
                  <c:v>4.5743948925301696</c:v>
                </c:pt>
                <c:pt idx="164">
                  <c:v>4.5927918577083569</c:v>
                </c:pt>
                <c:pt idx="165">
                  <c:v>4.6038143805038327</c:v>
                </c:pt>
                <c:pt idx="166">
                  <c:v>4.6083204707826066</c:v>
                </c:pt>
                <c:pt idx="167">
                  <c:v>4.6070742388846861</c:v>
                </c:pt>
                <c:pt idx="168">
                  <c:v>4.6007561141418787</c:v>
                </c:pt>
                <c:pt idx="169">
                  <c:v>0.77661747425565619</c:v>
                </c:pt>
                <c:pt idx="170">
                  <c:v>1.1766443873516164</c:v>
                </c:pt>
                <c:pt idx="171">
                  <c:v>1.5281182573240379</c:v>
                </c:pt>
                <c:pt idx="172">
                  <c:v>1.836372241222797</c:v>
                </c:pt>
                <c:pt idx="173">
                  <c:v>2.1061589182522997</c:v>
                </c:pt>
                <c:pt idx="174">
                  <c:v>2.3417134387066394</c:v>
                </c:pt>
                <c:pt idx="175">
                  <c:v>2.5468098048121863</c:v>
                </c:pt>
                <c:pt idx="176">
                  <c:v>2.7248110304470763</c:v>
                </c:pt>
                <c:pt idx="177">
                  <c:v>2.878713845467201</c:v>
                </c:pt>
                <c:pt idx="178">
                  <c:v>3.0111885379640095</c:v>
                </c:pt>
                <c:pt idx="179">
                  <c:v>3.124614463249793</c:v>
                </c:pt>
                <c:pt idx="180">
                  <c:v>3.2211116908546731</c:v>
                </c:pt>
                <c:pt idx="181">
                  <c:v>3.3025692095629795</c:v>
                </c:pt>
                <c:pt idx="182">
                  <c:v>3.3706700648347776</c:v>
                </c:pt>
                <c:pt idx="183">
                  <c:v>3.4269137622447245</c:v>
                </c:pt>
                <c:pt idx="184">
                  <c:v>3.4726362342848307</c:v>
                </c:pt>
                <c:pt idx="185">
                  <c:v>3.5090276355384939</c:v>
                </c:pt>
                <c:pt idx="186">
                  <c:v>3.5371482024111565</c:v>
                </c:pt>
                <c:pt idx="187">
                  <c:v>3.5579423879155758</c:v>
                </c:pt>
                <c:pt idx="188">
                  <c:v>3.5722514591160892</c:v>
                </c:pt>
                <c:pt idx="189">
                  <c:v>3.5808247244325204</c:v>
                </c:pt>
                <c:pt idx="190">
                  <c:v>3.584329539819755</c:v>
                </c:pt>
                <c:pt idx="191">
                  <c:v>3.5833602266321187</c:v>
                </c:pt>
                <c:pt idx="192">
                  <c:v>3.5784460195374752</c:v>
                </c:pt>
                <c:pt idx="193">
                  <c:v>3.5700581499726574</c:v>
                </c:pt>
                <c:pt idx="194">
                  <c:v>3.5586161591586505</c:v>
                </c:pt>
                <c:pt idx="195">
                  <c:v>3.544493524468574</c:v>
                </c:pt>
                <c:pt idx="196">
                  <c:v>3.5280226738282163</c:v>
                </c:pt>
                <c:pt idx="197">
                  <c:v>3.5094994547067659</c:v>
                </c:pt>
                <c:pt idx="198">
                  <c:v>3.4891871170166135</c:v>
                </c:pt>
                <c:pt idx="199">
                  <c:v>3.4673198627896085</c:v>
                </c:pt>
                <c:pt idx="200">
                  <c:v>3.4441060097473426</c:v>
                </c:pt>
                <c:pt idx="201">
                  <c:v>3.4197308107585394</c:v>
                </c:pt>
                <c:pt idx="202">
                  <c:v>3.3943589666095022</c:v>
                </c:pt>
                <c:pt idx="203">
                  <c:v>3.3681368654431298</c:v>
                </c:pt>
                <c:pt idx="204">
                  <c:v>3.3411945785943056</c:v>
                </c:pt>
                <c:pt idx="205">
                  <c:v>3.3136476393162608</c:v>
                </c:pt>
                <c:pt idx="206">
                  <c:v>3.2855986280109963</c:v>
                </c:pt>
                <c:pt idx="207">
                  <c:v>3.2571385850086862</c:v>
                </c:pt>
                <c:pt idx="208">
                  <c:v>3.2283482696521557</c:v>
                </c:pt>
                <c:pt idx="209">
                  <c:v>3.1992992824026234</c:v>
                </c:pt>
                <c:pt idx="210">
                  <c:v>3.1700550648648509</c:v>
                </c:pt>
                <c:pt idx="211">
                  <c:v>3.140671791009523</c:v>
                </c:pt>
                <c:pt idx="212">
                  <c:v>3.1111991614266032</c:v>
                </c:pt>
                <c:pt idx="213">
                  <c:v>3.081681111156354</c:v>
                </c:pt>
                <c:pt idx="214">
                  <c:v>3.052156440497682</c:v>
                </c:pt>
                <c:pt idx="215">
                  <c:v>3.0226593771711392</c:v>
                </c:pt>
                <c:pt idx="216">
                  <c:v>2.9932200773028175</c:v>
                </c:pt>
                <c:pt idx="217">
                  <c:v>2.9638650718833217</c:v>
                </c:pt>
                <c:pt idx="218">
                  <c:v>2.9346176646323232</c:v>
                </c:pt>
                <c:pt idx="219">
                  <c:v>2.9054982865541787</c:v>
                </c:pt>
                <c:pt idx="220">
                  <c:v>2.8765248118952491</c:v>
                </c:pt>
                <c:pt idx="221">
                  <c:v>2.8477128397012352</c:v>
                </c:pt>
                <c:pt idx="222">
                  <c:v>2.8190759447162255</c:v>
                </c:pt>
                <c:pt idx="223">
                  <c:v>2.7906259009582093</c:v>
                </c:pt>
                <c:pt idx="224">
                  <c:v>2.7623728809431185</c:v>
                </c:pt>
                <c:pt idx="225">
                  <c:v>2.7343256332062147</c:v>
                </c:pt>
                <c:pt idx="226">
                  <c:v>2.7064916404815564</c:v>
                </c:pt>
                <c:pt idx="227">
                  <c:v>2.6788772606435183</c:v>
                </c:pt>
                <c:pt idx="228">
                  <c:v>2.6514878522855145</c:v>
                </c:pt>
                <c:pt idx="229">
                  <c:v>2.6243278866071207</c:v>
                </c:pt>
                <c:pt idx="230">
                  <c:v>2.5974010470990416</c:v>
                </c:pt>
                <c:pt idx="231">
                  <c:v>2.5707103183533637</c:v>
                </c:pt>
                <c:pt idx="232">
                  <c:v>2.5442580651821705</c:v>
                </c:pt>
                <c:pt idx="233">
                  <c:v>2.5180461030989099</c:v>
                </c:pt>
                <c:pt idx="234">
                  <c:v>2.4920757611022326</c:v>
                </c:pt>
                <c:pt idx="235">
                  <c:v>2.4663479375998194</c:v>
                </c:pt>
                <c:pt idx="236">
                  <c:v>2.4408631502186076</c:v>
                </c:pt>
                <c:pt idx="237">
                  <c:v>2.4156215801666634</c:v>
                </c:pt>
                <c:pt idx="238">
                  <c:v>2.3906231117395738</c:v>
                </c:pt>
                <c:pt idx="239">
                  <c:v>2.3658673674997646</c:v>
                </c:pt>
              </c:numCache>
            </c:numRef>
          </c:val>
          <c:smooth val="0"/>
          <c:extLst>
            <c:ext xmlns:c16="http://schemas.microsoft.com/office/drawing/2014/chart" uri="{C3380CC4-5D6E-409C-BE32-E72D297353CC}">
              <c16:uniqueId val="{00000001-1E56-4B33-AC75-AFAF0E7E303F}"/>
            </c:ext>
          </c:extLst>
        </c:ser>
        <c:dLbls>
          <c:showLegendKey val="0"/>
          <c:showVal val="0"/>
          <c:showCatName val="0"/>
          <c:showSerName val="0"/>
          <c:showPercent val="0"/>
          <c:showBubbleSize val="0"/>
        </c:dLbls>
        <c:smooth val="0"/>
        <c:axId val="453268464"/>
        <c:axId val="1"/>
      </c:lineChart>
      <c:catAx>
        <c:axId val="45326846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de-DE"/>
                  <a:t>Tage</a:t>
                </a:r>
              </a:p>
            </c:rich>
          </c:tx>
          <c:layout>
            <c:manualLayout>
              <c:xMode val="edge"/>
              <c:yMode val="edge"/>
              <c:x val="0.50635003957838609"/>
              <c:y val="0.92105470368835474"/>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de-DE"/>
          </a:p>
        </c:txPr>
        <c:crossAx val="1"/>
        <c:crosses val="autoZero"/>
        <c:auto val="1"/>
        <c:lblAlgn val="ctr"/>
        <c:lblOffset val="100"/>
        <c:tickLblSkip val="24"/>
        <c:tickMarkSkip val="24"/>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de-DE"/>
                  <a:t>Aktivität [GBq]</a:t>
                </a:r>
              </a:p>
            </c:rich>
          </c:tx>
          <c:layout>
            <c:manualLayout>
              <c:xMode val="edge"/>
              <c:yMode val="edge"/>
              <c:x val="1.4285714285714285E-2"/>
              <c:y val="0.3684217433347147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453268464"/>
        <c:crosses val="autoZero"/>
        <c:crossBetween val="between"/>
      </c:valAx>
      <c:spPr>
        <a:solidFill>
          <a:srgbClr val="C0C0C0"/>
        </a:solidFill>
        <a:ln w="12700">
          <a:solidFill>
            <a:srgbClr val="808080"/>
          </a:solidFill>
          <a:prstDash val="solid"/>
        </a:ln>
      </c:spPr>
    </c:plotArea>
    <c:legend>
      <c:legendPos val="r"/>
      <c:layout>
        <c:manualLayout>
          <c:xMode val="edge"/>
          <c:yMode val="edge"/>
          <c:x val="0.44920701578969291"/>
          <c:y val="0.36403577842243406"/>
          <c:w val="0.22698446027579888"/>
          <c:h val="0.1074563705852558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0" verticalDpi="0"/>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12</xdr:col>
      <xdr:colOff>95250</xdr:colOff>
      <xdr:row>20</xdr:row>
      <xdr:rowOff>123825</xdr:rowOff>
    </xdr:from>
    <xdr:to>
      <xdr:col>18</xdr:col>
      <xdr:colOff>609600</xdr:colOff>
      <xdr:row>46</xdr:row>
      <xdr:rowOff>95250</xdr:rowOff>
    </xdr:to>
    <xdr:graphicFrame macro="">
      <xdr:nvGraphicFramePr>
        <xdr:cNvPr id="1031" name="Diagramm 1">
          <a:extLst>
            <a:ext uri="{FF2B5EF4-FFF2-40B4-BE49-F238E27FC236}">
              <a16:creationId xmlns:a16="http://schemas.microsoft.com/office/drawing/2014/main" id="{9943E475-F937-80FB-3154-8185A92088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76200</xdr:colOff>
      <xdr:row>47</xdr:row>
      <xdr:rowOff>47625</xdr:rowOff>
    </xdr:from>
    <xdr:to>
      <xdr:col>18</xdr:col>
      <xdr:colOff>647700</xdr:colOff>
      <xdr:row>68</xdr:row>
      <xdr:rowOff>114300</xdr:rowOff>
    </xdr:to>
    <xdr:graphicFrame macro="">
      <xdr:nvGraphicFramePr>
        <xdr:cNvPr id="1032" name="Diagramm 2">
          <a:extLst>
            <a:ext uri="{FF2B5EF4-FFF2-40B4-BE49-F238E27FC236}">
              <a16:creationId xmlns:a16="http://schemas.microsoft.com/office/drawing/2014/main" id="{EFEDF9AB-FA84-53CF-911C-722E9DF368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180975</xdr:colOff>
      <xdr:row>4</xdr:row>
      <xdr:rowOff>0</xdr:rowOff>
    </xdr:from>
    <xdr:to>
      <xdr:col>23</xdr:col>
      <xdr:colOff>9525</xdr:colOff>
      <xdr:row>32</xdr:row>
      <xdr:rowOff>133350</xdr:rowOff>
    </xdr:to>
    <xdr:graphicFrame macro="">
      <xdr:nvGraphicFramePr>
        <xdr:cNvPr id="5124" name="Diagramm 1">
          <a:extLst>
            <a:ext uri="{FF2B5EF4-FFF2-40B4-BE49-F238E27FC236}">
              <a16:creationId xmlns:a16="http://schemas.microsoft.com/office/drawing/2014/main" id="{72DB86CC-7F7A-3C6C-DA55-40705F472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MP/Projekte/NIS/MO_GEN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uieren"/>
      <sheetName val="Mo-Durchbr."/>
      <sheetName val="Portion&amp;Messen"/>
      <sheetName val="Portionieren 2"/>
      <sheetName val="Betrieb"/>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77805-6AD2-4925-BAAB-B20F84D4044F}">
  <sheetPr>
    <pageSetUpPr fitToPage="1"/>
  </sheetPr>
  <dimension ref="B4:Q28"/>
  <sheetViews>
    <sheetView workbookViewId="0">
      <selection activeCell="M26" sqref="M26"/>
    </sheetView>
  </sheetViews>
  <sheetFormatPr baseColWidth="10" defaultRowHeight="11.25" x14ac:dyDescent="0.2"/>
  <cols>
    <col min="1" max="1" width="4.6640625" customWidth="1"/>
    <col min="2" max="2" width="2" customWidth="1"/>
    <col min="4" max="4" width="10.1640625" customWidth="1"/>
    <col min="5" max="5" width="3.1640625" customWidth="1"/>
    <col min="6" max="6" width="7.33203125" customWidth="1"/>
    <col min="7" max="7" width="4.1640625" customWidth="1"/>
    <col min="8" max="8" width="9.1640625" customWidth="1"/>
    <col min="9" max="9" width="2.1640625" customWidth="1"/>
    <col min="10" max="10" width="2" customWidth="1"/>
    <col min="11" max="11" width="13" customWidth="1"/>
    <col min="12" max="12" width="10.1640625" customWidth="1"/>
    <col min="13" max="13" width="11.5" customWidth="1"/>
    <col min="14" max="14" width="5.1640625" style="32" customWidth="1"/>
    <col min="15" max="15" width="2" style="32" customWidth="1"/>
  </cols>
  <sheetData>
    <row r="4" spans="2:17" ht="12" thickBot="1" x14ac:dyDescent="0.25"/>
    <row r="5" spans="2:17" ht="12" thickTop="1" x14ac:dyDescent="0.2">
      <c r="B5" s="33"/>
      <c r="C5" s="34"/>
      <c r="D5" s="34"/>
      <c r="E5" s="34"/>
      <c r="F5" s="34"/>
      <c r="G5" s="34"/>
      <c r="H5" s="34"/>
      <c r="I5" s="34"/>
      <c r="J5" s="34"/>
      <c r="K5" s="34"/>
      <c r="L5" s="34"/>
      <c r="M5" s="34"/>
      <c r="N5" s="35"/>
      <c r="O5" s="140"/>
    </row>
    <row r="6" spans="2:17" ht="15.75" x14ac:dyDescent="0.25">
      <c r="B6" s="37"/>
      <c r="C6" s="52" t="s">
        <v>44</v>
      </c>
      <c r="D6" s="59">
        <v>36</v>
      </c>
      <c r="E6" s="59"/>
      <c r="F6" s="39"/>
      <c r="G6" s="39"/>
      <c r="H6" s="39"/>
      <c r="I6" s="39"/>
      <c r="J6" s="39"/>
      <c r="K6" s="38" t="s">
        <v>48</v>
      </c>
      <c r="L6" s="38" t="s">
        <v>11</v>
      </c>
      <c r="M6" s="54" t="s">
        <v>49</v>
      </c>
      <c r="N6" s="42"/>
      <c r="O6" s="67"/>
    </row>
    <row r="7" spans="2:17" x14ac:dyDescent="0.2">
      <c r="B7" s="37"/>
      <c r="D7" s="56" t="s">
        <v>45</v>
      </c>
      <c r="E7" s="56"/>
      <c r="F7" s="9"/>
      <c r="G7" s="9"/>
      <c r="H7" s="39"/>
      <c r="I7" s="39"/>
      <c r="J7" s="39"/>
      <c r="K7" s="9" t="s">
        <v>51</v>
      </c>
      <c r="L7" s="38" t="s">
        <v>10</v>
      </c>
      <c r="M7" s="54" t="s">
        <v>50</v>
      </c>
      <c r="N7" s="42"/>
      <c r="O7" s="67"/>
    </row>
    <row r="8" spans="2:17" x14ac:dyDescent="0.2">
      <c r="B8" s="37"/>
      <c r="C8" s="38" t="s">
        <v>46</v>
      </c>
      <c r="D8" s="65" t="s">
        <v>11</v>
      </c>
      <c r="E8" s="65"/>
      <c r="F8" s="81">
        <v>40259</v>
      </c>
      <c r="G8" s="81"/>
      <c r="H8" s="54" t="s">
        <v>47</v>
      </c>
      <c r="I8" s="9"/>
      <c r="J8" s="9"/>
      <c r="K8" s="9"/>
      <c r="L8" s="38" t="s">
        <v>42</v>
      </c>
      <c r="M8" s="55" t="s">
        <v>59</v>
      </c>
      <c r="N8" s="42"/>
      <c r="O8" s="67"/>
    </row>
    <row r="9" spans="2:17" ht="12" thickBot="1" x14ac:dyDescent="0.25">
      <c r="B9" s="37"/>
      <c r="C9" s="9"/>
      <c r="D9" s="9"/>
      <c r="E9" s="9"/>
      <c r="F9" s="9"/>
      <c r="G9" s="9"/>
      <c r="H9" s="9"/>
      <c r="I9" s="50"/>
      <c r="J9" s="50"/>
      <c r="N9" s="42"/>
      <c r="O9" s="67"/>
    </row>
    <row r="10" spans="2:17" ht="11.25" customHeight="1" x14ac:dyDescent="0.2">
      <c r="B10" s="79"/>
      <c r="C10" s="69"/>
      <c r="D10" s="69"/>
      <c r="E10" s="69"/>
      <c r="F10" s="69"/>
      <c r="G10" s="69"/>
      <c r="H10" s="69"/>
      <c r="I10" s="69"/>
      <c r="J10" s="68"/>
      <c r="K10" s="69"/>
      <c r="L10" s="69"/>
      <c r="M10" s="69"/>
      <c r="N10" s="70"/>
      <c r="O10" s="141"/>
    </row>
    <row r="11" spans="2:17" ht="21.75" customHeight="1" thickBot="1" x14ac:dyDescent="0.4">
      <c r="B11" s="37"/>
      <c r="C11" s="43" t="s">
        <v>52</v>
      </c>
      <c r="D11" s="44"/>
      <c r="E11" s="44"/>
      <c r="F11" s="291" t="s">
        <v>53</v>
      </c>
      <c r="G11" s="291"/>
      <c r="H11" s="66" t="s">
        <v>10</v>
      </c>
      <c r="I11" s="9"/>
      <c r="J11" s="62"/>
      <c r="K11" s="64" t="s">
        <v>68</v>
      </c>
      <c r="L11" s="9"/>
      <c r="N11" s="42"/>
      <c r="O11" s="67"/>
    </row>
    <row r="12" spans="2:17" ht="17.25" customHeight="1" thickBot="1" x14ac:dyDescent="0.25">
      <c r="B12" s="37"/>
      <c r="C12" s="38" t="s">
        <v>55</v>
      </c>
      <c r="D12" s="288" t="s">
        <v>112</v>
      </c>
      <c r="E12" s="289"/>
      <c r="F12" s="289"/>
      <c r="G12" s="289"/>
      <c r="H12" s="290"/>
      <c r="I12" s="9"/>
      <c r="J12" s="62"/>
      <c r="K12" s="85" t="s">
        <v>91</v>
      </c>
      <c r="M12" s="146" t="s">
        <v>74</v>
      </c>
      <c r="N12" s="9"/>
      <c r="O12" s="40"/>
    </row>
    <row r="13" spans="2:17" ht="18" customHeight="1" thickBot="1" x14ac:dyDescent="0.3">
      <c r="B13" s="37"/>
      <c r="C13" s="11" t="s">
        <v>133</v>
      </c>
      <c r="D13" s="288" t="s">
        <v>134</v>
      </c>
      <c r="E13" s="289"/>
      <c r="F13" s="289"/>
      <c r="G13" s="289"/>
      <c r="H13" s="290"/>
      <c r="J13" s="62"/>
      <c r="K13" s="60">
        <v>0.4201388888888889</v>
      </c>
      <c r="M13" s="138">
        <v>4000</v>
      </c>
      <c r="N13" s="63"/>
      <c r="O13" s="151"/>
      <c r="P13" s="9"/>
    </row>
    <row r="14" spans="2:17" ht="18" customHeight="1" thickBot="1" x14ac:dyDescent="0.25">
      <c r="B14" s="37"/>
      <c r="D14" s="75" t="s">
        <v>86</v>
      </c>
      <c r="E14" s="75"/>
      <c r="F14" s="150" t="s">
        <v>87</v>
      </c>
      <c r="G14" s="150"/>
      <c r="H14" s="61"/>
      <c r="J14" s="62"/>
      <c r="K14" s="41" t="s">
        <v>95</v>
      </c>
      <c r="M14" s="139">
        <v>3970</v>
      </c>
      <c r="N14" s="9"/>
      <c r="O14" s="40"/>
      <c r="P14" s="9"/>
      <c r="Q14" s="157"/>
    </row>
    <row r="15" spans="2:17" ht="12.75" x14ac:dyDescent="0.2">
      <c r="B15" s="37"/>
      <c r="D15" s="238">
        <v>50</v>
      </c>
      <c r="E15" s="244"/>
      <c r="F15" s="292"/>
      <c r="G15" s="293"/>
      <c r="H15" s="9" t="s">
        <v>130</v>
      </c>
      <c r="J15" s="245">
        <v>2.1600000000000001E-2</v>
      </c>
      <c r="K15" s="286" t="s">
        <v>70</v>
      </c>
      <c r="L15" s="286"/>
      <c r="M15" s="158">
        <f>M13*J15/30</f>
        <v>2.8800000000000003</v>
      </c>
      <c r="N15" s="150" t="s">
        <v>71</v>
      </c>
      <c r="O15" s="67"/>
      <c r="P15" s="9"/>
    </row>
    <row r="16" spans="2:17" ht="12" thickBot="1" x14ac:dyDescent="0.25">
      <c r="B16" s="37"/>
      <c r="C16" s="53"/>
      <c r="D16" s="239">
        <v>0.5</v>
      </c>
      <c r="E16" s="244"/>
      <c r="F16" s="294"/>
      <c r="G16" s="295"/>
      <c r="H16" s="9" t="s">
        <v>131</v>
      </c>
      <c r="J16" s="62"/>
      <c r="K16" s="9"/>
      <c r="L16" s="9"/>
      <c r="M16" s="9"/>
      <c r="N16" s="42"/>
      <c r="O16" s="67"/>
    </row>
    <row r="17" spans="2:15" x14ac:dyDescent="0.2">
      <c r="B17" s="37"/>
      <c r="C17" s="53"/>
      <c r="F17" s="287">
        <f>F16-F15</f>
        <v>0</v>
      </c>
      <c r="G17" s="287"/>
      <c r="H17" s="45" t="s">
        <v>132</v>
      </c>
      <c r="J17" s="62"/>
      <c r="K17" s="9"/>
      <c r="L17" s="9"/>
      <c r="M17" s="9"/>
      <c r="N17" s="42"/>
      <c r="O17" s="67"/>
    </row>
    <row r="18" spans="2:15" ht="12" thickBot="1" x14ac:dyDescent="0.25">
      <c r="B18" s="37"/>
      <c r="C18" s="9"/>
      <c r="J18" s="62"/>
      <c r="N18" s="42"/>
      <c r="O18" s="67"/>
    </row>
    <row r="19" spans="2:15" ht="13.5" thickBot="1" x14ac:dyDescent="0.25">
      <c r="B19" s="37"/>
      <c r="C19" s="144" t="s">
        <v>15</v>
      </c>
      <c r="D19" s="145">
        <v>35</v>
      </c>
      <c r="E19" s="240" t="s">
        <v>77</v>
      </c>
      <c r="F19" s="243" t="s">
        <v>105</v>
      </c>
      <c r="G19" s="237">
        <f>D16/D19/2</f>
        <v>7.1428571428571426E-3</v>
      </c>
      <c r="I19" s="45"/>
      <c r="J19" s="63"/>
      <c r="K19" s="38" t="s">
        <v>63</v>
      </c>
      <c r="L19" s="280" t="s">
        <v>64</v>
      </c>
      <c r="M19" s="281"/>
      <c r="N19" s="9"/>
      <c r="O19" s="40"/>
    </row>
    <row r="20" spans="2:15" ht="11.25" customHeight="1" thickBot="1" x14ac:dyDescent="0.25">
      <c r="B20" s="37"/>
      <c r="C20" s="11" t="s">
        <v>94</v>
      </c>
      <c r="D20" s="147">
        <v>0.40277777777777773</v>
      </c>
      <c r="E20" s="241"/>
      <c r="H20" s="9"/>
      <c r="I20" s="58"/>
      <c r="J20" s="72"/>
      <c r="K20" s="9"/>
      <c r="L20" s="282"/>
      <c r="M20" s="283"/>
      <c r="N20" s="9"/>
      <c r="O20" s="40"/>
    </row>
    <row r="21" spans="2:15" ht="11.25" customHeight="1" thickBot="1" x14ac:dyDescent="0.25">
      <c r="B21" s="37"/>
      <c r="C21" s="9"/>
      <c r="D21" s="148">
        <v>40266</v>
      </c>
      <c r="E21" s="242"/>
      <c r="H21" s="9"/>
      <c r="I21" s="9"/>
      <c r="J21" s="62"/>
      <c r="K21" s="38" t="s">
        <v>69</v>
      </c>
      <c r="L21" s="284" t="s">
        <v>65</v>
      </c>
      <c r="M21" s="285"/>
      <c r="N21" s="42"/>
      <c r="O21" s="67"/>
    </row>
    <row r="22" spans="2:15" ht="12" thickBot="1" x14ac:dyDescent="0.25">
      <c r="B22" s="37"/>
      <c r="C22" s="9"/>
      <c r="D22" s="9"/>
      <c r="E22" s="9"/>
      <c r="F22" s="9"/>
      <c r="G22" s="9"/>
      <c r="H22" s="9"/>
      <c r="I22" s="9"/>
      <c r="J22" s="62"/>
      <c r="K22" s="38"/>
      <c r="L22" s="76"/>
      <c r="M22" s="76"/>
      <c r="N22" s="42"/>
      <c r="O22" s="67"/>
    </row>
    <row r="23" spans="2:15" ht="14.25" thickTop="1" thickBot="1" x14ac:dyDescent="0.25">
      <c r="B23" s="37"/>
      <c r="C23" s="38" t="s">
        <v>69</v>
      </c>
      <c r="D23" s="277" t="s">
        <v>62</v>
      </c>
      <c r="E23" s="278"/>
      <c r="F23" s="278"/>
      <c r="G23" s="279"/>
      <c r="H23" s="9"/>
      <c r="I23" s="9"/>
      <c r="J23" s="62"/>
      <c r="K23" s="38"/>
      <c r="L23" s="77"/>
      <c r="M23" s="153" t="s">
        <v>72</v>
      </c>
      <c r="N23" s="78" t="s">
        <v>73</v>
      </c>
      <c r="O23" s="82"/>
    </row>
    <row r="24" spans="2:15" ht="12" thickBot="1" x14ac:dyDescent="0.25">
      <c r="B24" s="37"/>
      <c r="C24" s="9"/>
      <c r="D24" s="93"/>
      <c r="E24" s="93"/>
      <c r="F24" s="93"/>
      <c r="G24" s="93"/>
      <c r="H24" s="93"/>
      <c r="I24" s="9"/>
      <c r="J24" s="62"/>
      <c r="K24" s="9"/>
      <c r="L24" s="42"/>
      <c r="M24" s="42"/>
      <c r="N24" s="9"/>
      <c r="O24" s="40"/>
    </row>
    <row r="25" spans="2:15" ht="12" thickBot="1" x14ac:dyDescent="0.25">
      <c r="B25" s="79"/>
      <c r="C25" s="69"/>
      <c r="D25" s="69"/>
      <c r="E25" s="69"/>
      <c r="F25" s="69"/>
      <c r="G25" s="69"/>
      <c r="H25" s="69"/>
      <c r="I25" s="69"/>
      <c r="J25" s="69"/>
      <c r="K25" s="69"/>
      <c r="L25" s="69"/>
      <c r="M25" s="69"/>
      <c r="N25" s="73"/>
      <c r="O25" s="142"/>
    </row>
    <row r="26" spans="2:15" ht="12.75" thickTop="1" thickBot="1" x14ac:dyDescent="0.25">
      <c r="B26" s="37"/>
      <c r="F26" s="9"/>
      <c r="G26" s="9"/>
      <c r="H26" s="9"/>
      <c r="I26" s="9"/>
      <c r="J26" s="9"/>
      <c r="K26" s="152" t="s">
        <v>60</v>
      </c>
      <c r="L26" s="41"/>
      <c r="M26" s="152" t="s">
        <v>61</v>
      </c>
      <c r="N26" s="42"/>
      <c r="O26" s="67"/>
    </row>
    <row r="27" spans="2:15" ht="12.75" thickTop="1" thickBot="1" x14ac:dyDescent="0.25">
      <c r="B27" s="46"/>
      <c r="C27" s="47"/>
      <c r="D27" s="47"/>
      <c r="E27" s="47"/>
      <c r="F27" s="47"/>
      <c r="G27" s="47"/>
      <c r="H27" s="47"/>
      <c r="I27" s="47"/>
      <c r="J27" s="47"/>
      <c r="K27" s="47"/>
      <c r="L27" s="47"/>
      <c r="M27" s="47"/>
      <c r="N27" s="48"/>
      <c r="O27" s="143"/>
    </row>
    <row r="28" spans="2:15" ht="12" thickTop="1" x14ac:dyDescent="0.2"/>
  </sheetData>
  <mergeCells count="10">
    <mergeCell ref="F11:G11"/>
    <mergeCell ref="F15:G15"/>
    <mergeCell ref="F16:G16"/>
    <mergeCell ref="D13:H13"/>
    <mergeCell ref="D23:G23"/>
    <mergeCell ref="L19:M20"/>
    <mergeCell ref="L21:M21"/>
    <mergeCell ref="K15:L15"/>
    <mergeCell ref="F17:G17"/>
    <mergeCell ref="D12:H12"/>
  </mergeCells>
  <phoneticPr fontId="0" type="noConversion"/>
  <pageMargins left="0.78740157480314965" right="0.78740157480314965" top="0.98425196850393704" bottom="0.98425196850393704" header="0.51181102362204722" footer="0.51181102362204722"/>
  <pageSetup paperSize="9" scale="98"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CC9A9-FE42-4593-9DB3-D2372B9393FC}">
  <sheetPr>
    <pageSetUpPr fitToPage="1"/>
  </sheetPr>
  <dimension ref="B1:X39"/>
  <sheetViews>
    <sheetView zoomScale="90" workbookViewId="0">
      <selection activeCell="B16" sqref="B16"/>
    </sheetView>
  </sheetViews>
  <sheetFormatPr baseColWidth="10" defaultRowHeight="11.25" x14ac:dyDescent="0.2"/>
  <cols>
    <col min="1" max="1" width="6.83203125" customWidth="1"/>
    <col min="2" max="2" width="3.6640625" customWidth="1"/>
    <col min="3" max="3" width="13" customWidth="1"/>
    <col min="5" max="5" width="9.33203125" customWidth="1"/>
    <col min="6" max="6" width="6.33203125" customWidth="1"/>
    <col min="7" max="7" width="3.33203125" customWidth="1"/>
    <col min="8" max="8" width="4.6640625" customWidth="1"/>
    <col min="9" max="9" width="3.5" customWidth="1"/>
    <col min="10" max="10" width="2" customWidth="1"/>
    <col min="11" max="11" width="13.6640625" customWidth="1"/>
    <col min="12" max="12" width="2.83203125" customWidth="1"/>
    <col min="13" max="13" width="3" customWidth="1"/>
    <col min="14" max="14" width="14.6640625" style="94" customWidth="1"/>
    <col min="15" max="15" width="3" style="94" customWidth="1"/>
    <col min="16" max="16" width="2.33203125" style="94" customWidth="1"/>
    <col min="17" max="17" width="14.6640625" customWidth="1"/>
    <col min="18" max="19" width="3" customWidth="1"/>
    <col min="20" max="20" width="14.6640625" style="32" customWidth="1"/>
    <col min="21" max="22" width="3.33203125" customWidth="1"/>
  </cols>
  <sheetData>
    <row r="1" spans="2:24" x14ac:dyDescent="0.2">
      <c r="T1"/>
    </row>
    <row r="2" spans="2:24" ht="12" thickBot="1" x14ac:dyDescent="0.25"/>
    <row r="3" spans="2:24" ht="12" thickBot="1" x14ac:dyDescent="0.25">
      <c r="Q3" s="126" t="s">
        <v>92</v>
      </c>
      <c r="T3" s="126" t="s">
        <v>92</v>
      </c>
      <c r="W3" s="126" t="s">
        <v>92</v>
      </c>
    </row>
    <row r="4" spans="2:24" ht="12" thickBot="1" x14ac:dyDescent="0.25"/>
    <row r="5" spans="2:24" ht="12.75" thickTop="1" thickBot="1" x14ac:dyDescent="0.25">
      <c r="B5" s="33"/>
      <c r="C5" s="34"/>
      <c r="D5" s="34"/>
      <c r="E5" s="34"/>
      <c r="F5" s="34"/>
      <c r="G5" s="34"/>
      <c r="H5" s="34"/>
      <c r="I5" s="36"/>
      <c r="J5" s="34"/>
      <c r="K5" s="34"/>
      <c r="L5" s="34"/>
      <c r="M5" s="111"/>
      <c r="N5" s="95"/>
      <c r="O5" s="95"/>
      <c r="P5" s="118"/>
      <c r="Q5" s="34"/>
      <c r="R5" s="34"/>
      <c r="S5" s="111"/>
      <c r="T5" s="35"/>
      <c r="U5" s="36"/>
    </row>
    <row r="6" spans="2:24" ht="24" thickBot="1" x14ac:dyDescent="0.4">
      <c r="B6" s="37"/>
      <c r="C6" s="177" t="s">
        <v>100</v>
      </c>
      <c r="D6" s="181" t="s">
        <v>10</v>
      </c>
      <c r="E6" s="9"/>
      <c r="F6" s="98"/>
      <c r="G6" s="9"/>
      <c r="H6" s="9"/>
      <c r="I6" s="88"/>
      <c r="J6" s="39"/>
      <c r="K6" s="12" t="s">
        <v>78</v>
      </c>
      <c r="L6" s="12"/>
      <c r="M6" s="112"/>
      <c r="N6" s="129" t="s">
        <v>113</v>
      </c>
      <c r="O6" s="108"/>
      <c r="P6" s="119"/>
      <c r="Q6" s="129" t="s">
        <v>129</v>
      </c>
      <c r="R6" s="108"/>
      <c r="S6" s="119"/>
      <c r="T6" s="129" t="s">
        <v>83</v>
      </c>
      <c r="U6" s="40"/>
    </row>
    <row r="7" spans="2:24" ht="12.75" customHeight="1" thickBot="1" x14ac:dyDescent="0.4">
      <c r="B7" s="37"/>
      <c r="C7" s="9"/>
      <c r="D7" s="9"/>
      <c r="E7" s="9"/>
      <c r="F7" s="9"/>
      <c r="G7" s="9"/>
      <c r="H7" s="9"/>
      <c r="I7" s="88"/>
      <c r="J7" s="39"/>
      <c r="K7" s="11" t="s">
        <v>86</v>
      </c>
      <c r="L7" s="12"/>
      <c r="M7" s="112"/>
      <c r="N7" s="129">
        <v>5</v>
      </c>
      <c r="O7" s="108"/>
      <c r="P7" s="119"/>
      <c r="Q7" s="129">
        <v>15</v>
      </c>
      <c r="R7" s="108"/>
      <c r="S7" s="119"/>
      <c r="T7" s="129">
        <v>10</v>
      </c>
      <c r="U7" s="40"/>
      <c r="X7" s="64"/>
    </row>
    <row r="8" spans="2:24" ht="12" thickBot="1" x14ac:dyDescent="0.25">
      <c r="B8" s="37"/>
      <c r="C8" s="41" t="s">
        <v>91</v>
      </c>
      <c r="D8" s="246">
        <v>0.4201388888888889</v>
      </c>
      <c r="E8" s="247">
        <v>40266</v>
      </c>
      <c r="F8" s="248"/>
      <c r="G8" s="169"/>
      <c r="H8" s="84"/>
      <c r="I8" s="88"/>
      <c r="J8" s="39"/>
      <c r="K8" s="85" t="s">
        <v>108</v>
      </c>
      <c r="L8" s="12"/>
      <c r="M8" s="112"/>
      <c r="N8" s="130">
        <v>0.25</v>
      </c>
      <c r="O8" s="108"/>
      <c r="P8" s="119"/>
      <c r="Q8" s="130">
        <v>0.5</v>
      </c>
      <c r="R8" s="108"/>
      <c r="S8" s="119"/>
      <c r="T8" s="130">
        <v>0.5</v>
      </c>
      <c r="U8" s="40"/>
    </row>
    <row r="9" spans="2:24" ht="12" thickBot="1" x14ac:dyDescent="0.25">
      <c r="B9" s="37"/>
      <c r="C9" s="41" t="s">
        <v>101</v>
      </c>
      <c r="D9" s="301" t="s">
        <v>102</v>
      </c>
      <c r="E9" s="302"/>
      <c r="F9" s="303"/>
      <c r="G9" s="77"/>
      <c r="H9" s="77"/>
      <c r="I9" s="88"/>
      <c r="J9" s="39"/>
      <c r="K9" s="12"/>
      <c r="L9" s="12"/>
      <c r="M9" s="112"/>
      <c r="N9" s="131"/>
      <c r="O9" s="108"/>
      <c r="P9" s="119"/>
      <c r="Q9" s="131"/>
      <c r="R9" s="108"/>
      <c r="S9" s="119"/>
      <c r="T9" s="131"/>
      <c r="U9" s="40"/>
    </row>
    <row r="10" spans="2:24" x14ac:dyDescent="0.2">
      <c r="B10" s="37"/>
      <c r="C10" s="41" t="s">
        <v>103</v>
      </c>
      <c r="D10" s="249" t="s">
        <v>104</v>
      </c>
      <c r="E10" s="170">
        <v>50</v>
      </c>
      <c r="F10" s="250">
        <v>0.5</v>
      </c>
      <c r="G10" s="77" t="s">
        <v>77</v>
      </c>
      <c r="H10" s="77"/>
      <c r="I10" s="40"/>
      <c r="J10" s="9"/>
      <c r="K10" s="41" t="s">
        <v>82</v>
      </c>
      <c r="L10" s="38"/>
      <c r="M10" s="112"/>
      <c r="N10" s="235" t="str">
        <f>C6&amp;"a"</f>
        <v>35-2a</v>
      </c>
      <c r="O10" s="105"/>
      <c r="P10" s="119"/>
      <c r="Q10" s="235">
        <v>24</v>
      </c>
      <c r="R10" s="108"/>
      <c r="S10" s="119"/>
      <c r="T10" s="235" t="str">
        <f>C6&amp;"b"</f>
        <v>35-2b</v>
      </c>
      <c r="U10" s="40"/>
    </row>
    <row r="11" spans="2:24" ht="12" thickBot="1" x14ac:dyDescent="0.25">
      <c r="B11" s="37"/>
      <c r="C11" s="41" t="s">
        <v>127</v>
      </c>
      <c r="D11" s="304" t="s">
        <v>134</v>
      </c>
      <c r="E11" s="305"/>
      <c r="F11" s="306"/>
      <c r="G11" s="77"/>
      <c r="H11" s="77"/>
      <c r="I11" s="40"/>
      <c r="J11" s="9"/>
      <c r="K11" s="41" t="s">
        <v>127</v>
      </c>
      <c r="L11" s="38"/>
      <c r="M11" s="112"/>
      <c r="N11" s="236" t="s">
        <v>128</v>
      </c>
      <c r="O11" s="105"/>
      <c r="P11" s="119"/>
      <c r="Q11" s="236" t="s">
        <v>128</v>
      </c>
      <c r="R11" s="108"/>
      <c r="S11" s="119"/>
      <c r="T11" s="236" t="s">
        <v>128</v>
      </c>
      <c r="U11" s="40"/>
    </row>
    <row r="12" spans="2:24" ht="12" thickBot="1" x14ac:dyDescent="0.25">
      <c r="B12" s="37"/>
      <c r="C12" s="41"/>
      <c r="D12" s="41"/>
      <c r="E12" s="9"/>
      <c r="F12" s="9"/>
      <c r="G12" s="9"/>
      <c r="H12" s="9"/>
      <c r="I12" s="40"/>
      <c r="J12" s="9"/>
      <c r="K12" s="41"/>
      <c r="L12" s="38"/>
      <c r="M12" s="112"/>
      <c r="N12" s="234"/>
      <c r="O12" s="105"/>
      <c r="P12" s="119"/>
      <c r="Q12" s="234"/>
      <c r="R12" s="108"/>
      <c r="S12" s="119"/>
      <c r="T12" s="234"/>
      <c r="U12" s="40"/>
    </row>
    <row r="13" spans="2:24" ht="21" thickBot="1" x14ac:dyDescent="0.35">
      <c r="B13" s="37"/>
      <c r="C13" s="83" t="s">
        <v>75</v>
      </c>
      <c r="D13" s="83"/>
      <c r="E13" s="9"/>
      <c r="F13" s="9"/>
      <c r="G13" s="9"/>
      <c r="H13" s="9"/>
      <c r="I13" s="40"/>
      <c r="J13" s="9"/>
      <c r="K13" s="41" t="s">
        <v>80</v>
      </c>
      <c r="L13" s="41"/>
      <c r="M13" s="113"/>
      <c r="N13" s="134" t="s">
        <v>43</v>
      </c>
      <c r="O13" s="105"/>
      <c r="P13" s="119"/>
      <c r="Q13" s="137" t="s">
        <v>88</v>
      </c>
      <c r="R13" s="105"/>
      <c r="S13" s="119"/>
      <c r="T13" s="137" t="s">
        <v>54</v>
      </c>
      <c r="U13" s="40"/>
    </row>
    <row r="14" spans="2:24" ht="12" customHeight="1" x14ac:dyDescent="0.2">
      <c r="B14" s="37"/>
      <c r="C14" s="9"/>
      <c r="D14" s="9"/>
      <c r="E14" s="9"/>
      <c r="F14" s="9"/>
      <c r="G14" s="98"/>
      <c r="H14" s="98"/>
      <c r="I14" s="40"/>
      <c r="J14" s="9"/>
      <c r="K14" s="38" t="s">
        <v>89</v>
      </c>
      <c r="L14" s="38"/>
      <c r="M14" s="112"/>
      <c r="N14" s="133">
        <v>0.42708333333333331</v>
      </c>
      <c r="O14" s="105"/>
      <c r="P14" s="119"/>
      <c r="Q14" s="133">
        <v>0.4375</v>
      </c>
      <c r="R14" s="105"/>
      <c r="S14" s="119"/>
      <c r="T14" s="133">
        <v>0.4375</v>
      </c>
      <c r="U14" s="40"/>
    </row>
    <row r="15" spans="2:24" ht="12" customHeight="1" thickBot="1" x14ac:dyDescent="0.25">
      <c r="B15" s="164">
        <v>36</v>
      </c>
      <c r="C15" s="41" t="s">
        <v>56</v>
      </c>
      <c r="D15" s="99">
        <v>0.40277777777777773</v>
      </c>
      <c r="E15" s="100">
        <v>40266</v>
      </c>
      <c r="F15" s="100"/>
      <c r="G15" s="100"/>
      <c r="H15" s="39"/>
      <c r="I15" s="40"/>
      <c r="J15" s="9"/>
      <c r="K15" s="41" t="s">
        <v>85</v>
      </c>
      <c r="L15" s="41"/>
      <c r="M15" s="113"/>
      <c r="N15" s="232">
        <v>100</v>
      </c>
      <c r="O15" s="105"/>
      <c r="P15" s="119"/>
      <c r="Q15" s="232">
        <v>200</v>
      </c>
      <c r="R15" s="105"/>
      <c r="S15" s="119"/>
      <c r="T15" s="232">
        <v>300</v>
      </c>
      <c r="U15" s="40"/>
    </row>
    <row r="16" spans="2:24" ht="12" customHeight="1" x14ac:dyDescent="0.2">
      <c r="B16" s="165">
        <v>35</v>
      </c>
      <c r="C16" s="41" t="s">
        <v>106</v>
      </c>
      <c r="D16" s="173">
        <f>D15+10/24</f>
        <v>0.81944444444444442</v>
      </c>
      <c r="E16" s="174">
        <f>E15+10/24</f>
        <v>40266.416666666664</v>
      </c>
      <c r="F16" s="9"/>
      <c r="G16" s="9"/>
      <c r="H16" s="9"/>
      <c r="I16" s="40"/>
      <c r="J16" s="9"/>
      <c r="K16" s="41" t="s">
        <v>86</v>
      </c>
      <c r="L16" s="41"/>
      <c r="M16" s="113"/>
      <c r="N16" s="176">
        <f>N15*EXP(-LN(2)*($D$8-N14)*24/6.2)/Akonz</f>
        <v>1.9920820286732996</v>
      </c>
      <c r="O16" s="106"/>
      <c r="P16" s="120"/>
      <c r="Q16" s="176">
        <f>Q15*EXP(-LN(2)*($D$8-Q14)*24/6.2)/Akonz</f>
        <v>4.0970901450282859</v>
      </c>
      <c r="R16" s="106"/>
      <c r="S16" s="120"/>
      <c r="T16" s="176">
        <f>T15*EXP(-LN(2)*($D$8-T14)*24/6.2)/Akonz</f>
        <v>6.145635217542428</v>
      </c>
      <c r="U16" s="40"/>
    </row>
    <row r="17" spans="2:22" ht="12" customHeight="1" thickBot="1" x14ac:dyDescent="0.25">
      <c r="B17" s="165">
        <v>1790</v>
      </c>
      <c r="C17" s="41" t="s">
        <v>107</v>
      </c>
      <c r="D17" s="99">
        <v>0.40416666666666662</v>
      </c>
      <c r="E17" s="100">
        <v>40266</v>
      </c>
      <c r="F17" s="9"/>
      <c r="G17" s="168" t="s">
        <v>105</v>
      </c>
      <c r="H17" s="167">
        <v>0.02</v>
      </c>
      <c r="I17" s="40"/>
      <c r="J17" s="50"/>
      <c r="K17" s="85" t="s">
        <v>108</v>
      </c>
      <c r="L17" s="41"/>
      <c r="M17" s="113"/>
      <c r="N17" s="175">
        <f>N8/N16/2</f>
        <v>6.2748420095556187E-2</v>
      </c>
      <c r="O17" s="106"/>
      <c r="P17" s="120"/>
      <c r="Q17" s="175">
        <f>Q8/Q16/2</f>
        <v>6.1018916145491355E-2</v>
      </c>
      <c r="R17" s="106"/>
      <c r="S17" s="120"/>
      <c r="T17" s="175">
        <f>T8/T16/2</f>
        <v>4.0679277430327579E-2</v>
      </c>
      <c r="U17" s="51"/>
    </row>
    <row r="18" spans="2:22" ht="12" thickBot="1" x14ac:dyDescent="0.25">
      <c r="B18" s="166">
        <f>A0/V0</f>
        <v>51.142857142857146</v>
      </c>
      <c r="C18" s="41" t="s">
        <v>48</v>
      </c>
      <c r="D18" s="101" t="s">
        <v>10</v>
      </c>
      <c r="E18" s="101">
        <f>A0-SUM(N13:T13)</f>
        <v>1790</v>
      </c>
      <c r="F18" s="38" t="s">
        <v>57</v>
      </c>
      <c r="I18" s="40"/>
      <c r="J18" s="69"/>
      <c r="K18" s="50"/>
      <c r="L18" s="50"/>
      <c r="M18" s="57"/>
      <c r="N18" s="109"/>
      <c r="O18" s="109"/>
      <c r="P18" s="121"/>
      <c r="Q18" s="109"/>
      <c r="R18" s="109"/>
      <c r="S18" s="121"/>
      <c r="T18" s="109"/>
      <c r="U18" s="71"/>
    </row>
    <row r="19" spans="2:22" ht="12" customHeight="1" thickBot="1" x14ac:dyDescent="0.3">
      <c r="B19" s="163">
        <v>2.1600000000000001E-2</v>
      </c>
      <c r="C19" s="9"/>
      <c r="D19" s="101" t="s">
        <v>42</v>
      </c>
      <c r="E19" s="44"/>
      <c r="F19" s="102" t="s">
        <v>76</v>
      </c>
      <c r="G19" s="102"/>
      <c r="H19" s="9"/>
      <c r="I19" s="40"/>
      <c r="J19" s="9"/>
      <c r="K19" s="69"/>
      <c r="L19" s="69"/>
      <c r="M19" s="68"/>
      <c r="N19" s="110"/>
      <c r="O19" s="110"/>
      <c r="P19" s="122"/>
      <c r="Q19" s="110"/>
      <c r="R19" s="110"/>
      <c r="S19" s="122"/>
      <c r="T19" s="110"/>
      <c r="U19" s="298" t="s">
        <v>97</v>
      </c>
      <c r="V19" s="297"/>
    </row>
    <row r="20" spans="2:22" ht="12" customHeight="1" thickBot="1" x14ac:dyDescent="0.3">
      <c r="B20" s="37"/>
      <c r="C20" s="9"/>
      <c r="D20" s="9"/>
      <c r="E20" s="9"/>
      <c r="F20" s="9"/>
      <c r="G20" s="9"/>
      <c r="H20" s="9"/>
      <c r="I20" s="40"/>
      <c r="J20" s="9"/>
      <c r="L20" s="38"/>
      <c r="M20" s="112"/>
      <c r="O20" s="298" t="s">
        <v>97</v>
      </c>
      <c r="P20" s="297"/>
      <c r="R20" s="298" t="s">
        <v>97</v>
      </c>
      <c r="S20" s="297"/>
      <c r="U20" s="40"/>
    </row>
    <row r="21" spans="2:22" ht="12" customHeight="1" x14ac:dyDescent="0.2">
      <c r="B21" s="37"/>
      <c r="C21" s="41" t="s">
        <v>79</v>
      </c>
      <c r="D21" s="44"/>
      <c r="E21" s="127">
        <f>V0-SUM(N22:T22)</f>
        <v>22.765192608755985</v>
      </c>
      <c r="F21" s="38" t="s">
        <v>77</v>
      </c>
      <c r="G21" s="38"/>
      <c r="H21" s="9"/>
      <c r="I21" s="40"/>
      <c r="J21" s="9"/>
      <c r="K21" s="41" t="s">
        <v>85</v>
      </c>
      <c r="L21" s="41"/>
      <c r="M21" s="113"/>
      <c r="N21" s="233">
        <f>N16*Akonz</f>
        <v>101.88076660929161</v>
      </c>
      <c r="O21" s="106"/>
      <c r="P21" s="120"/>
      <c r="Q21" s="233">
        <f>Q16*Akonz</f>
        <v>209.53689598858949</v>
      </c>
      <c r="R21" s="106"/>
      <c r="S21" s="120"/>
      <c r="T21" s="233">
        <f>T16*Akonz</f>
        <v>314.30534398288421</v>
      </c>
      <c r="U21" s="40"/>
      <c r="V21" s="9"/>
    </row>
    <row r="22" spans="2:22" ht="12" customHeight="1" x14ac:dyDescent="0.2">
      <c r="B22" s="37"/>
      <c r="C22" s="85" t="s">
        <v>66</v>
      </c>
      <c r="D22" s="44"/>
      <c r="E22" s="161">
        <f>B15-SUM(N24:T24)</f>
        <v>23.415626683291872</v>
      </c>
      <c r="F22" s="97" t="s">
        <v>58</v>
      </c>
      <c r="G22" s="97"/>
      <c r="H22" s="9"/>
      <c r="I22" s="40"/>
      <c r="J22" s="9"/>
      <c r="K22" s="41" t="s">
        <v>86</v>
      </c>
      <c r="L22" s="85"/>
      <c r="M22" s="114"/>
      <c r="N22" s="135">
        <f>N21/Akonz</f>
        <v>1.9920820286732996</v>
      </c>
      <c r="O22" s="107"/>
      <c r="P22" s="123"/>
      <c r="Q22" s="135">
        <f>Q21/Akonz</f>
        <v>4.0970901450282859</v>
      </c>
      <c r="R22" s="107"/>
      <c r="S22" s="123"/>
      <c r="T22" s="135">
        <f>T21/Akonz</f>
        <v>6.145635217542428</v>
      </c>
      <c r="U22" s="40"/>
      <c r="V22" s="9"/>
    </row>
    <row r="23" spans="2:22" ht="12" customHeight="1" x14ac:dyDescent="0.2">
      <c r="B23" s="37"/>
      <c r="C23" s="9"/>
      <c r="D23" s="9"/>
      <c r="E23" s="9"/>
      <c r="F23" s="9"/>
      <c r="G23" s="9"/>
      <c r="H23" s="9"/>
      <c r="I23" s="89"/>
      <c r="J23" s="9"/>
      <c r="K23" s="159" t="s">
        <v>99</v>
      </c>
      <c r="L23" s="159"/>
      <c r="M23" s="114"/>
      <c r="N23" s="160">
        <f>N21*$B19/30</f>
        <v>7.3354151958689967E-2</v>
      </c>
      <c r="O23" s="107"/>
      <c r="P23" s="123"/>
      <c r="Q23" s="160">
        <f>Q21*$B19/30</f>
        <v>0.15086656511178445</v>
      </c>
      <c r="R23" s="107"/>
      <c r="S23" s="123"/>
      <c r="T23" s="160">
        <f>T21*$B19/30</f>
        <v>0.22629984766767663</v>
      </c>
      <c r="U23" s="40"/>
      <c r="V23" s="9"/>
    </row>
    <row r="24" spans="2:22" ht="12" customHeight="1" x14ac:dyDescent="0.2">
      <c r="B24" s="37"/>
      <c r="C24" s="171" t="s">
        <v>70</v>
      </c>
      <c r="D24" s="159"/>
      <c r="E24" s="158">
        <f>E18*B19/30</f>
        <v>1.2887999999999999</v>
      </c>
      <c r="F24" s="150" t="s">
        <v>71</v>
      </c>
      <c r="G24" s="150"/>
      <c r="H24" s="9"/>
      <c r="I24" s="90"/>
      <c r="J24" s="44"/>
      <c r="K24" s="85" t="s">
        <v>87</v>
      </c>
      <c r="L24" s="53"/>
      <c r="M24" s="115"/>
      <c r="N24" s="135">
        <f>N22/V0*G0</f>
        <v>2.0489986580639652</v>
      </c>
      <c r="O24" s="107"/>
      <c r="P24" s="123"/>
      <c r="Q24" s="135">
        <f>Q22/V0*G0</f>
        <v>4.2141498634576653</v>
      </c>
      <c r="R24" s="107"/>
      <c r="S24" s="123"/>
      <c r="T24" s="135">
        <f>T22/V0*G0</f>
        <v>6.3212247951864979</v>
      </c>
      <c r="U24" s="67"/>
      <c r="V24" s="9"/>
    </row>
    <row r="25" spans="2:22" ht="12" customHeight="1" thickBot="1" x14ac:dyDescent="0.25">
      <c r="B25" s="37"/>
      <c r="C25" s="9"/>
      <c r="D25" s="9"/>
      <c r="E25" s="9"/>
      <c r="F25" s="9"/>
      <c r="G25" s="9"/>
      <c r="H25" s="58"/>
      <c r="I25" s="90"/>
      <c r="J25" s="9"/>
      <c r="K25" s="53" t="s">
        <v>67</v>
      </c>
      <c r="L25" s="86"/>
      <c r="M25" s="116"/>
      <c r="N25" s="132"/>
      <c r="O25" s="105"/>
      <c r="P25" s="119"/>
      <c r="Q25" s="132"/>
      <c r="R25" s="105"/>
      <c r="S25" s="119"/>
      <c r="T25" s="132"/>
      <c r="U25" s="40"/>
    </row>
    <row r="26" spans="2:22" ht="12" customHeight="1" thickBot="1" x14ac:dyDescent="0.25">
      <c r="B26" s="37"/>
      <c r="C26" s="178" t="s">
        <v>109</v>
      </c>
      <c r="D26" s="9"/>
      <c r="E26" s="93"/>
      <c r="F26" s="299" t="s">
        <v>110</v>
      </c>
      <c r="G26" s="300"/>
      <c r="H26" s="87"/>
      <c r="I26" s="91"/>
      <c r="J26" s="9"/>
      <c r="K26" s="86" t="s">
        <v>84</v>
      </c>
      <c r="L26" s="38"/>
      <c r="M26" s="112"/>
      <c r="N26" s="132"/>
      <c r="O26" s="108"/>
      <c r="P26" s="119"/>
      <c r="Q26" s="132"/>
      <c r="R26" s="108"/>
      <c r="S26" s="119"/>
      <c r="T26" s="132"/>
      <c r="U26" s="40"/>
    </row>
    <row r="27" spans="2:22" ht="12" customHeight="1" thickBot="1" x14ac:dyDescent="0.25">
      <c r="B27" s="37"/>
      <c r="C27" s="180">
        <f>F10/E21/2</f>
        <v>1.0981677348244557E-2</v>
      </c>
      <c r="D27" s="9"/>
      <c r="E27" s="9"/>
      <c r="F27" s="9"/>
      <c r="G27" s="93"/>
      <c r="H27" s="58"/>
      <c r="I27" s="91"/>
      <c r="J27" s="45"/>
      <c r="K27" s="41" t="s">
        <v>98</v>
      </c>
      <c r="L27" s="42"/>
      <c r="M27" s="117"/>
      <c r="N27" s="132" t="s">
        <v>81</v>
      </c>
      <c r="O27" s="107"/>
      <c r="P27" s="123"/>
      <c r="Q27" s="132" t="s">
        <v>81</v>
      </c>
      <c r="R27" s="107"/>
      <c r="S27" s="123"/>
      <c r="T27" s="132" t="s">
        <v>81</v>
      </c>
      <c r="U27" s="9"/>
      <c r="V27" s="37"/>
    </row>
    <row r="28" spans="2:22" ht="12" customHeight="1" thickBot="1" x14ac:dyDescent="0.25">
      <c r="B28" s="37"/>
      <c r="C28" s="179" t="s">
        <v>111</v>
      </c>
      <c r="D28" s="9"/>
      <c r="E28" s="9"/>
      <c r="F28" s="9"/>
      <c r="G28" s="9"/>
      <c r="H28" s="84"/>
      <c r="I28" s="92"/>
      <c r="J28" s="45"/>
      <c r="M28" s="62"/>
      <c r="N28" s="136" t="s">
        <v>90</v>
      </c>
      <c r="O28" s="103"/>
      <c r="P28" s="124"/>
      <c r="Q28" s="136" t="s">
        <v>90</v>
      </c>
      <c r="R28" s="103"/>
      <c r="S28" s="124"/>
      <c r="T28" s="136" t="s">
        <v>90</v>
      </c>
      <c r="U28" s="9"/>
      <c r="V28" s="37"/>
    </row>
    <row r="29" spans="2:22" ht="12" customHeight="1" thickBot="1" x14ac:dyDescent="0.3">
      <c r="B29" s="37"/>
      <c r="C29" s="9"/>
      <c r="H29" s="9"/>
      <c r="I29" s="40"/>
      <c r="J29" s="58"/>
      <c r="L29" s="296" t="s">
        <v>93</v>
      </c>
      <c r="M29" s="297"/>
      <c r="N29" s="103"/>
      <c r="O29" s="296" t="s">
        <v>93</v>
      </c>
      <c r="P29" s="297"/>
      <c r="Q29" s="103"/>
      <c r="R29" s="296" t="s">
        <v>93</v>
      </c>
      <c r="S29" s="297"/>
      <c r="T29" s="104"/>
      <c r="V29" s="37"/>
    </row>
    <row r="30" spans="2:22" ht="12" customHeight="1" thickBot="1" x14ac:dyDescent="0.3">
      <c r="B30" s="37"/>
      <c r="C30" s="38" t="s">
        <v>63</v>
      </c>
      <c r="D30" s="309" t="s">
        <v>64</v>
      </c>
      <c r="E30" s="310"/>
      <c r="F30" s="311"/>
      <c r="H30" s="9"/>
      <c r="I30" s="40"/>
      <c r="J30" s="58"/>
      <c r="M30" s="62"/>
      <c r="N30" s="103"/>
      <c r="O30" s="154"/>
      <c r="P30" s="155"/>
      <c r="Q30" s="103"/>
      <c r="R30" s="154"/>
      <c r="S30" s="155"/>
      <c r="T30" s="104"/>
      <c r="U30" s="154"/>
      <c r="V30" s="37"/>
    </row>
    <row r="31" spans="2:22" ht="12" customHeight="1" thickBot="1" x14ac:dyDescent="0.3">
      <c r="B31" s="37"/>
      <c r="C31" s="9"/>
      <c r="D31" s="312"/>
      <c r="E31" s="313"/>
      <c r="F31" s="314"/>
      <c r="H31" s="172"/>
      <c r="I31" s="40"/>
      <c r="J31" s="58"/>
      <c r="M31" s="62"/>
      <c r="N31" s="178" t="s">
        <v>109</v>
      </c>
      <c r="O31" s="154"/>
      <c r="P31" s="156"/>
      <c r="Q31" s="178" t="s">
        <v>109</v>
      </c>
      <c r="R31" s="154"/>
      <c r="S31" s="156"/>
      <c r="T31" s="178" t="s">
        <v>109</v>
      </c>
      <c r="U31" s="154"/>
      <c r="V31" s="37"/>
    </row>
    <row r="32" spans="2:22" ht="12" customHeight="1" thickBot="1" x14ac:dyDescent="0.25">
      <c r="B32" s="37"/>
      <c r="C32" s="38" t="s">
        <v>69</v>
      </c>
      <c r="D32" s="277" t="s">
        <v>65</v>
      </c>
      <c r="E32" s="278"/>
      <c r="F32" s="279"/>
      <c r="H32" s="172"/>
      <c r="I32" s="40"/>
      <c r="J32" s="9"/>
      <c r="M32" s="62"/>
      <c r="N32" s="103"/>
      <c r="O32" s="103"/>
      <c r="P32" s="124"/>
      <c r="Q32" s="103"/>
      <c r="R32" s="103"/>
      <c r="S32" s="124"/>
      <c r="T32" s="103"/>
      <c r="U32" s="40"/>
    </row>
    <row r="33" spans="2:21" ht="12" thickBot="1" x14ac:dyDescent="0.25">
      <c r="B33" s="37"/>
      <c r="H33" s="170"/>
      <c r="I33" s="40"/>
      <c r="J33" s="37"/>
      <c r="K33" s="9"/>
      <c r="L33" s="184"/>
      <c r="M33" s="62"/>
      <c r="N33" s="187" t="s">
        <v>96</v>
      </c>
      <c r="O33" s="162"/>
      <c r="P33" s="162"/>
      <c r="Q33" s="187" t="s">
        <v>96</v>
      </c>
      <c r="R33" s="184"/>
      <c r="S33" s="62"/>
      <c r="T33" s="187" t="s">
        <v>96</v>
      </c>
      <c r="U33" s="40"/>
    </row>
    <row r="34" spans="2:21" ht="12" thickBot="1" x14ac:dyDescent="0.25">
      <c r="B34" s="37"/>
      <c r="C34" s="9"/>
      <c r="D34" s="74" t="s">
        <v>60</v>
      </c>
      <c r="E34" s="9"/>
      <c r="F34" s="307" t="s">
        <v>61</v>
      </c>
      <c r="G34" s="308"/>
      <c r="I34" s="40"/>
      <c r="J34" s="9"/>
      <c r="L34" s="184"/>
      <c r="M34" s="62"/>
      <c r="O34" s="125"/>
      <c r="P34" s="125"/>
      <c r="Q34" s="94"/>
      <c r="R34" s="184"/>
      <c r="S34" s="62"/>
      <c r="T34" s="94"/>
      <c r="U34" s="40"/>
    </row>
    <row r="35" spans="2:21" ht="12" thickBot="1" x14ac:dyDescent="0.25">
      <c r="B35" s="37"/>
      <c r="C35" s="9"/>
      <c r="D35" s="125"/>
      <c r="E35" s="84"/>
      <c r="F35" s="125"/>
      <c r="G35" s="125"/>
      <c r="H35" s="188"/>
      <c r="I35" s="40"/>
      <c r="J35" s="9"/>
      <c r="L35" s="184"/>
      <c r="M35" s="62"/>
      <c r="N35" s="182" t="s">
        <v>110</v>
      </c>
      <c r="O35" s="125"/>
      <c r="P35" s="125"/>
      <c r="Q35" s="182" t="s">
        <v>110</v>
      </c>
      <c r="R35" s="184"/>
      <c r="S35" s="62"/>
      <c r="T35" s="182" t="s">
        <v>110</v>
      </c>
      <c r="U35" s="40"/>
    </row>
    <row r="36" spans="2:21" ht="12" customHeight="1" thickBot="1" x14ac:dyDescent="0.25">
      <c r="B36" s="46"/>
      <c r="C36" s="47"/>
      <c r="D36" s="47"/>
      <c r="E36" s="47"/>
      <c r="F36" s="47"/>
      <c r="G36" s="47"/>
      <c r="H36" s="47"/>
      <c r="I36" s="49"/>
      <c r="J36" s="47"/>
      <c r="K36" s="47"/>
      <c r="L36" s="185"/>
      <c r="M36" s="186"/>
      <c r="N36" s="96"/>
      <c r="O36" s="183"/>
      <c r="P36" s="96"/>
      <c r="Q36" s="47"/>
      <c r="R36" s="185"/>
      <c r="S36" s="186"/>
      <c r="T36" s="48"/>
      <c r="U36" s="49"/>
    </row>
    <row r="37" spans="2:21" ht="12.75" thickTop="1" thickBot="1" x14ac:dyDescent="0.25"/>
    <row r="38" spans="2:21" ht="12" thickBot="1" x14ac:dyDescent="0.25">
      <c r="N38" s="74" t="s">
        <v>60</v>
      </c>
      <c r="O38" s="75"/>
      <c r="P38" s="75"/>
      <c r="Q38" s="74" t="s">
        <v>61</v>
      </c>
    </row>
    <row r="39" spans="2:21" x14ac:dyDescent="0.2">
      <c r="N39" s="128"/>
    </row>
  </sheetData>
  <mergeCells count="12">
    <mergeCell ref="D9:F9"/>
    <mergeCell ref="D11:F11"/>
    <mergeCell ref="F34:G34"/>
    <mergeCell ref="D30:F31"/>
    <mergeCell ref="D32:F32"/>
    <mergeCell ref="O29:P29"/>
    <mergeCell ref="R29:S29"/>
    <mergeCell ref="U19:V19"/>
    <mergeCell ref="O20:P20"/>
    <mergeCell ref="R20:S20"/>
    <mergeCell ref="F26:G26"/>
    <mergeCell ref="L29:M29"/>
  </mergeCells>
  <phoneticPr fontId="0" type="noConversion"/>
  <pageMargins left="0.78740157480314965" right="0.78740157480314965" top="0.98425196850393704" bottom="0.98425196850393704" header="0.51181102362204722" footer="0.51181102362204722"/>
  <pageSetup paperSize="9" scale="79" orientation="portrait" horizontalDpi="0"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DF69B-BA93-4383-9F4B-6F8F4926A8EB}">
  <sheetPr>
    <pageSetUpPr fitToPage="1"/>
  </sheetPr>
  <dimension ref="B2:Z43"/>
  <sheetViews>
    <sheetView zoomScale="80" workbookViewId="0">
      <selection activeCell="P28" sqref="P28"/>
    </sheetView>
  </sheetViews>
  <sheetFormatPr baseColWidth="10" defaultRowHeight="11.25" x14ac:dyDescent="0.2"/>
  <cols>
    <col min="1" max="1" width="6.83203125" customWidth="1"/>
    <col min="2" max="2" width="3.33203125" customWidth="1"/>
    <col min="3" max="3" width="13.5" customWidth="1"/>
    <col min="4" max="4" width="2.5" customWidth="1"/>
    <col min="5" max="5" width="14" customWidth="1"/>
    <col min="6" max="6" width="10.33203125" customWidth="1"/>
    <col min="7" max="7" width="2" customWidth="1"/>
    <col min="8" max="8" width="5.83203125" customWidth="1"/>
    <col min="9" max="9" width="7.83203125" customWidth="1"/>
    <col min="10" max="10" width="13.6640625" customWidth="1"/>
    <col min="11" max="11" width="12.33203125" customWidth="1"/>
    <col min="12" max="12" width="10.1640625" customWidth="1"/>
    <col min="13" max="13" width="9.5" customWidth="1"/>
    <col min="14" max="14" width="14.83203125" customWidth="1"/>
    <col min="15" max="15" width="3.33203125" customWidth="1"/>
    <col min="16" max="16" width="14.33203125" customWidth="1"/>
    <col min="18" max="18" width="9.1640625" customWidth="1"/>
    <col min="19" max="20" width="3.33203125" customWidth="1"/>
  </cols>
  <sheetData>
    <row r="2" spans="2:20" ht="23.25" x14ac:dyDescent="0.35">
      <c r="B2" s="9"/>
      <c r="C2" s="43" t="s">
        <v>107</v>
      </c>
      <c r="D2" s="83"/>
      <c r="E2" s="83"/>
      <c r="F2" s="9"/>
      <c r="G2" s="9"/>
      <c r="H2" s="9"/>
      <c r="I2" s="9"/>
      <c r="J2" s="43" t="s">
        <v>122</v>
      </c>
      <c r="M2" s="9"/>
      <c r="O2" s="83"/>
      <c r="P2" s="83"/>
      <c r="Q2" s="9"/>
      <c r="R2" s="9"/>
      <c r="S2" s="9"/>
      <c r="T2" s="9"/>
    </row>
    <row r="3" spans="2:20" ht="24" thickBot="1" x14ac:dyDescent="0.4">
      <c r="B3" s="9"/>
      <c r="C3" s="43"/>
      <c r="D3" s="83"/>
      <c r="E3" s="83"/>
      <c r="F3" s="9"/>
      <c r="G3" s="9"/>
      <c r="H3" s="9"/>
      <c r="I3" s="9"/>
      <c r="J3" s="9"/>
      <c r="M3" s="9"/>
      <c r="N3" s="43"/>
      <c r="O3" s="83"/>
      <c r="P3" s="83"/>
      <c r="Q3" s="9"/>
      <c r="R3" s="9"/>
      <c r="S3" s="9"/>
      <c r="T3" s="9"/>
    </row>
    <row r="4" spans="2:20" ht="24" thickTop="1" x14ac:dyDescent="0.35">
      <c r="B4" s="9"/>
      <c r="C4" s="43"/>
      <c r="D4" s="83"/>
      <c r="E4" s="83"/>
      <c r="F4" s="9"/>
      <c r="G4" s="9"/>
      <c r="H4" s="9"/>
      <c r="I4" s="9"/>
      <c r="J4" s="224">
        <v>35</v>
      </c>
      <c r="K4" s="225" t="s">
        <v>45</v>
      </c>
      <c r="L4" s="225"/>
      <c r="M4" s="34"/>
      <c r="N4" s="226" t="s">
        <v>48</v>
      </c>
      <c r="O4" s="34"/>
      <c r="P4" s="227" t="s">
        <v>11</v>
      </c>
      <c r="Q4" s="228" t="s">
        <v>49</v>
      </c>
      <c r="R4" s="9"/>
    </row>
    <row r="5" spans="2:20" ht="15" customHeight="1" x14ac:dyDescent="0.35">
      <c r="B5" s="9"/>
      <c r="C5" s="43"/>
      <c r="D5" s="83"/>
      <c r="E5" s="83"/>
      <c r="F5" s="9"/>
      <c r="G5" s="9"/>
      <c r="H5" s="9"/>
      <c r="I5" s="9"/>
      <c r="J5" s="37"/>
      <c r="K5" s="65" t="s">
        <v>11</v>
      </c>
      <c r="L5" s="54" t="s">
        <v>47</v>
      </c>
      <c r="M5" s="81">
        <v>40266</v>
      </c>
      <c r="N5" s="223" t="s">
        <v>51</v>
      </c>
      <c r="O5" s="9"/>
      <c r="P5" s="38" t="s">
        <v>10</v>
      </c>
      <c r="Q5" s="229" t="s">
        <v>50</v>
      </c>
      <c r="R5" s="9"/>
    </row>
    <row r="6" spans="2:20" ht="15" customHeight="1" thickBot="1" x14ac:dyDescent="0.4">
      <c r="B6" s="9"/>
      <c r="C6" s="43"/>
      <c r="D6" s="83"/>
      <c r="E6" s="83"/>
      <c r="F6" s="9"/>
      <c r="G6" s="9"/>
      <c r="H6" s="9"/>
      <c r="I6" s="9"/>
      <c r="J6" s="46"/>
      <c r="K6" s="47"/>
      <c r="L6" s="47"/>
      <c r="M6" s="47"/>
      <c r="N6" s="47"/>
      <c r="O6" s="47"/>
      <c r="P6" s="230" t="s">
        <v>42</v>
      </c>
      <c r="Q6" s="231" t="s">
        <v>59</v>
      </c>
      <c r="R6" s="9"/>
    </row>
    <row r="7" spans="2:20" ht="12.75" thickTop="1" thickBot="1" x14ac:dyDescent="0.25"/>
    <row r="8" spans="2:20" ht="12" thickTop="1" x14ac:dyDescent="0.2">
      <c r="B8" s="33"/>
      <c r="C8" s="34"/>
      <c r="D8" s="34"/>
      <c r="E8" s="34"/>
      <c r="F8" s="34"/>
      <c r="G8" s="36"/>
      <c r="H8" s="9"/>
      <c r="I8" s="9"/>
      <c r="J8" s="9"/>
      <c r="M8" s="33"/>
      <c r="N8" s="34"/>
      <c r="O8" s="34"/>
      <c r="P8" s="34"/>
      <c r="Q8" s="34"/>
      <c r="R8" s="34"/>
      <c r="S8" s="36"/>
      <c r="T8" s="9"/>
    </row>
    <row r="9" spans="2:20" ht="23.25" x14ac:dyDescent="0.35">
      <c r="B9" s="37"/>
      <c r="C9" s="177" t="s">
        <v>100</v>
      </c>
      <c r="D9" s="177"/>
      <c r="E9" s="181" t="s">
        <v>10</v>
      </c>
      <c r="F9" s="189">
        <v>2.1600000000000001E-2</v>
      </c>
      <c r="G9" s="88"/>
      <c r="H9" s="39"/>
      <c r="I9" s="39"/>
      <c r="J9" s="39"/>
      <c r="M9" s="37"/>
      <c r="N9" s="177" t="s">
        <v>126</v>
      </c>
      <c r="O9" s="177"/>
      <c r="P9" s="181" t="s">
        <v>10</v>
      </c>
      <c r="Q9" s="189">
        <v>2.1600000000000001E-2</v>
      </c>
      <c r="R9" s="189"/>
      <c r="S9" s="88"/>
      <c r="T9" s="39"/>
    </row>
    <row r="10" spans="2:20" ht="12" thickBot="1" x14ac:dyDescent="0.25">
      <c r="B10" s="37"/>
      <c r="C10" s="9"/>
      <c r="D10" s="9"/>
      <c r="E10" s="9"/>
      <c r="F10" s="9"/>
      <c r="G10" s="88"/>
      <c r="H10" s="39"/>
      <c r="I10" s="39"/>
      <c r="J10" s="39"/>
      <c r="M10" s="37"/>
      <c r="N10" s="9"/>
      <c r="O10" s="9"/>
      <c r="P10" s="9"/>
      <c r="Q10" s="9"/>
      <c r="R10" s="9"/>
      <c r="S10" s="88"/>
      <c r="T10" s="39"/>
    </row>
    <row r="11" spans="2:20" ht="12" thickBot="1" x14ac:dyDescent="0.25">
      <c r="B11" s="37"/>
      <c r="C11" s="41" t="s">
        <v>91</v>
      </c>
      <c r="D11" s="41"/>
      <c r="E11" s="60">
        <v>0.4201388888888889</v>
      </c>
      <c r="F11" s="80">
        <v>40266</v>
      </c>
      <c r="G11" s="88"/>
      <c r="H11" s="39"/>
      <c r="I11" s="39"/>
      <c r="J11" s="39"/>
      <c r="M11" s="37"/>
      <c r="N11" s="41" t="s">
        <v>91</v>
      </c>
      <c r="O11" s="41"/>
      <c r="P11" s="60">
        <v>0.4201388888888889</v>
      </c>
      <c r="Q11" s="80">
        <v>40266</v>
      </c>
      <c r="R11" s="169"/>
      <c r="S11" s="88"/>
      <c r="T11" s="39"/>
    </row>
    <row r="12" spans="2:20" ht="12" thickBot="1" x14ac:dyDescent="0.25">
      <c r="B12" s="37"/>
      <c r="C12" s="41" t="s">
        <v>106</v>
      </c>
      <c r="D12" s="41"/>
      <c r="E12" s="173">
        <v>0.66666666666666663</v>
      </c>
      <c r="F12" s="174">
        <f>F11</f>
        <v>40266</v>
      </c>
      <c r="G12" s="88"/>
      <c r="H12" s="39"/>
      <c r="I12" s="39"/>
      <c r="J12" s="39"/>
      <c r="M12" s="37"/>
      <c r="N12" s="41" t="s">
        <v>106</v>
      </c>
      <c r="O12" s="41"/>
      <c r="P12" s="173">
        <v>0.66666666666666663</v>
      </c>
      <c r="Q12" s="174">
        <f>Q11</f>
        <v>40266</v>
      </c>
      <c r="R12" s="169"/>
      <c r="S12" s="88"/>
      <c r="T12" s="39"/>
    </row>
    <row r="13" spans="2:20" ht="12" thickBot="1" x14ac:dyDescent="0.25">
      <c r="B13" s="37"/>
      <c r="C13" s="41" t="s">
        <v>101</v>
      </c>
      <c r="D13" s="41"/>
      <c r="E13" s="277" t="s">
        <v>121</v>
      </c>
      <c r="F13" s="279"/>
      <c r="G13" s="40"/>
      <c r="H13" s="9"/>
      <c r="I13" s="9"/>
      <c r="J13" s="9"/>
      <c r="M13" s="37"/>
      <c r="N13" s="41" t="s">
        <v>101</v>
      </c>
      <c r="O13" s="41"/>
      <c r="P13" s="277" t="s">
        <v>121</v>
      </c>
      <c r="Q13" s="279"/>
      <c r="R13" s="170"/>
      <c r="S13" s="40"/>
      <c r="T13" s="9"/>
    </row>
    <row r="14" spans="2:20" ht="12" thickBot="1" x14ac:dyDescent="0.25">
      <c r="B14" s="37"/>
      <c r="C14" s="38" t="s">
        <v>114</v>
      </c>
      <c r="D14" s="38"/>
      <c r="E14" s="199" t="s">
        <v>115</v>
      </c>
      <c r="F14" s="9"/>
      <c r="G14" s="40"/>
      <c r="H14" s="9"/>
      <c r="I14" s="9"/>
      <c r="J14" s="9"/>
      <c r="M14" s="37"/>
      <c r="N14" s="38" t="s">
        <v>114</v>
      </c>
      <c r="O14" s="38"/>
      <c r="P14" s="199" t="s">
        <v>115</v>
      </c>
      <c r="Q14" s="9"/>
      <c r="R14" s="84"/>
      <c r="S14" s="40"/>
      <c r="T14" s="9"/>
    </row>
    <row r="15" spans="2:20" x14ac:dyDescent="0.2">
      <c r="B15" s="37"/>
      <c r="C15" s="38"/>
      <c r="D15" s="38"/>
      <c r="E15" s="190"/>
      <c r="F15" s="9"/>
      <c r="G15" s="40"/>
      <c r="H15" s="9"/>
      <c r="I15" s="9"/>
      <c r="J15" s="9"/>
      <c r="M15" s="37"/>
      <c r="N15" s="38"/>
      <c r="O15" s="38"/>
      <c r="P15" s="190"/>
      <c r="Q15" s="9"/>
      <c r="R15" s="9"/>
      <c r="S15" s="40"/>
      <c r="T15" s="9"/>
    </row>
    <row r="16" spans="2:20" ht="12" customHeight="1" thickBot="1" x14ac:dyDescent="0.25">
      <c r="B16" s="37"/>
      <c r="C16" s="9"/>
      <c r="D16" s="9"/>
      <c r="E16" s="9"/>
      <c r="F16" s="9"/>
      <c r="G16" s="40"/>
      <c r="H16" s="9"/>
      <c r="I16" s="9"/>
      <c r="J16" s="9"/>
      <c r="M16" s="37"/>
      <c r="N16" s="9"/>
      <c r="O16" s="9"/>
      <c r="P16" s="9"/>
      <c r="Q16" s="9"/>
      <c r="R16" s="9"/>
      <c r="S16" s="40"/>
      <c r="T16" s="9"/>
    </row>
    <row r="17" spans="2:26" ht="12" customHeight="1" x14ac:dyDescent="0.25">
      <c r="B17" s="37"/>
      <c r="C17" s="38" t="s">
        <v>78</v>
      </c>
      <c r="D17" s="38"/>
      <c r="E17" s="129" t="s">
        <v>113</v>
      </c>
      <c r="F17" s="38"/>
      <c r="G17" s="40"/>
      <c r="H17" s="9"/>
      <c r="I17" s="9"/>
      <c r="M17" s="37"/>
      <c r="N17" s="38" t="s">
        <v>78</v>
      </c>
      <c r="O17" s="38"/>
      <c r="P17" s="222" t="s">
        <v>125</v>
      </c>
      <c r="Q17" s="150"/>
      <c r="R17" s="38"/>
      <c r="S17" s="40"/>
      <c r="T17" s="9"/>
      <c r="U17" s="215"/>
      <c r="V17" s="215"/>
      <c r="W17" s="215"/>
      <c r="X17" s="215"/>
      <c r="Y17" s="215"/>
      <c r="Z17" s="215"/>
    </row>
    <row r="18" spans="2:26" ht="12" customHeight="1" x14ac:dyDescent="0.2">
      <c r="B18" s="37"/>
      <c r="C18" s="41" t="s">
        <v>79</v>
      </c>
      <c r="D18" s="41"/>
      <c r="E18" s="194">
        <v>5</v>
      </c>
      <c r="F18" s="38" t="s">
        <v>77</v>
      </c>
      <c r="G18" s="40"/>
      <c r="H18" s="9"/>
      <c r="I18" s="9"/>
      <c r="M18" s="37"/>
      <c r="N18" s="41" t="s">
        <v>79</v>
      </c>
      <c r="O18" s="41"/>
      <c r="P18" s="194">
        <v>50</v>
      </c>
      <c r="Q18" s="38" t="s">
        <v>77</v>
      </c>
      <c r="R18" s="38"/>
      <c r="S18" s="40"/>
      <c r="T18" s="9"/>
      <c r="U18" s="205"/>
      <c r="V18" s="205"/>
      <c r="W18" s="205"/>
      <c r="X18" s="205"/>
      <c r="Y18" s="205"/>
      <c r="Z18" s="205"/>
    </row>
    <row r="19" spans="2:26" ht="12" customHeight="1" thickBot="1" x14ac:dyDescent="0.25">
      <c r="B19" s="37"/>
      <c r="C19" s="41" t="s">
        <v>119</v>
      </c>
      <c r="D19" s="41"/>
      <c r="E19" s="130">
        <v>0.25</v>
      </c>
      <c r="F19" s="38" t="s">
        <v>77</v>
      </c>
      <c r="G19" s="40"/>
      <c r="H19" s="9"/>
      <c r="I19" s="9"/>
      <c r="M19" s="37"/>
      <c r="N19" s="41" t="s">
        <v>119</v>
      </c>
      <c r="O19" s="41"/>
      <c r="P19" s="130">
        <v>0.5</v>
      </c>
      <c r="Q19" s="38" t="s">
        <v>77</v>
      </c>
      <c r="R19" s="38"/>
      <c r="S19" s="40"/>
      <c r="T19" s="9"/>
    </row>
    <row r="20" spans="2:26" ht="12" thickBot="1" x14ac:dyDescent="0.25">
      <c r="B20" s="37"/>
      <c r="C20" s="9"/>
      <c r="D20" s="9"/>
      <c r="E20" s="131"/>
      <c r="F20" s="38"/>
      <c r="G20" s="40"/>
      <c r="H20" s="9"/>
      <c r="I20" s="9"/>
      <c r="M20" s="37"/>
      <c r="N20" s="9"/>
      <c r="O20" s="9"/>
      <c r="P20" s="131"/>
      <c r="Q20" s="38"/>
      <c r="R20" s="38"/>
      <c r="S20" s="40"/>
      <c r="T20" s="9"/>
    </row>
    <row r="21" spans="2:26" ht="12" customHeight="1" thickBot="1" x14ac:dyDescent="0.25">
      <c r="B21" s="37"/>
      <c r="C21" s="41" t="s">
        <v>116</v>
      </c>
      <c r="D21" s="38"/>
      <c r="E21" s="195" t="s">
        <v>10</v>
      </c>
      <c r="F21" s="38"/>
      <c r="G21" s="40"/>
      <c r="H21" s="9"/>
      <c r="I21" s="9"/>
      <c r="M21" s="37"/>
      <c r="N21" s="41" t="s">
        <v>116</v>
      </c>
      <c r="O21" s="38"/>
      <c r="P21" s="195" t="s">
        <v>10</v>
      </c>
      <c r="Q21" s="38"/>
      <c r="R21" s="38"/>
      <c r="S21" s="40"/>
      <c r="T21" s="9"/>
    </row>
    <row r="22" spans="2:26" ht="24.75" customHeight="1" thickBot="1" x14ac:dyDescent="0.25">
      <c r="B22" s="37"/>
      <c r="C22" s="9"/>
      <c r="D22" s="9"/>
      <c r="E22" s="162"/>
      <c r="F22" s="38"/>
      <c r="G22" s="40"/>
      <c r="H22" s="9"/>
      <c r="I22" s="9"/>
      <c r="M22" s="37"/>
      <c r="N22" s="9"/>
      <c r="O22" s="9"/>
      <c r="P22" s="162"/>
      <c r="Q22" s="38"/>
      <c r="R22" s="38"/>
      <c r="S22" s="40"/>
      <c r="T22" s="9"/>
    </row>
    <row r="23" spans="2:26" ht="19.5" thickTop="1" thickBot="1" x14ac:dyDescent="0.3">
      <c r="B23" s="37"/>
      <c r="C23" s="191" t="s">
        <v>79</v>
      </c>
      <c r="D23" s="191"/>
      <c r="E23" s="220">
        <v>2</v>
      </c>
      <c r="F23" s="38" t="s">
        <v>77</v>
      </c>
      <c r="G23" s="40"/>
      <c r="H23" s="9"/>
      <c r="I23" s="9"/>
      <c r="M23" s="37"/>
      <c r="N23" s="191" t="s">
        <v>79</v>
      </c>
      <c r="O23" s="191"/>
      <c r="P23" s="220">
        <v>35</v>
      </c>
      <c r="Q23" s="38" t="s">
        <v>77</v>
      </c>
      <c r="R23" s="38"/>
      <c r="S23" s="40"/>
      <c r="T23" s="9"/>
    </row>
    <row r="24" spans="2:26" ht="12" customHeight="1" thickBot="1" x14ac:dyDescent="0.25">
      <c r="B24" s="37"/>
      <c r="C24" s="41" t="s">
        <v>119</v>
      </c>
      <c r="D24" s="198"/>
      <c r="E24" s="221">
        <f>E19/E23/2</f>
        <v>6.25E-2</v>
      </c>
      <c r="F24" s="168" t="s">
        <v>118</v>
      </c>
      <c r="G24" s="40"/>
      <c r="I24" s="9"/>
      <c r="M24" s="37"/>
      <c r="N24" s="41" t="s">
        <v>119</v>
      </c>
      <c r="O24" s="198"/>
      <c r="P24" s="221">
        <f>P19/P23/2</f>
        <v>7.1428571428571426E-3</v>
      </c>
      <c r="Q24" s="168" t="s">
        <v>118</v>
      </c>
      <c r="R24" s="168"/>
      <c r="S24" s="40"/>
    </row>
    <row r="25" spans="2:26" ht="12" customHeight="1" x14ac:dyDescent="0.2">
      <c r="B25" s="37"/>
      <c r="C25" s="41"/>
      <c r="D25" s="198"/>
      <c r="E25" s="208"/>
      <c r="F25" s="168"/>
      <c r="G25" s="40"/>
      <c r="I25" s="9"/>
      <c r="M25" s="37"/>
      <c r="N25" s="41"/>
      <c r="O25" s="198"/>
      <c r="P25" s="208"/>
      <c r="Q25" s="168"/>
      <c r="R25" s="168"/>
      <c r="S25" s="40"/>
    </row>
    <row r="26" spans="2:26" s="215" customFormat="1" ht="18" x14ac:dyDescent="0.25">
      <c r="B26" s="211"/>
      <c r="C26" s="191"/>
      <c r="D26" s="212"/>
      <c r="E26" s="216"/>
      <c r="F26" s="213"/>
      <c r="G26" s="214"/>
      <c r="I26" s="192"/>
      <c r="M26" s="211"/>
      <c r="N26" s="149">
        <v>4.0000000000000002E-4</v>
      </c>
      <c r="O26" s="212"/>
      <c r="P26" s="218" t="str">
        <f>IF(Q28/P28&gt;=N26,"Mo-Durchbruch !","")</f>
        <v>Mo-Durchbruch !</v>
      </c>
      <c r="Q26" s="217"/>
      <c r="R26" s="217"/>
      <c r="S26" s="214"/>
      <c r="U26"/>
      <c r="V26"/>
      <c r="W26"/>
      <c r="X26"/>
      <c r="Y26"/>
      <c r="Z26"/>
    </row>
    <row r="27" spans="2:26" s="205" customFormat="1" ht="12.75" thickBot="1" x14ac:dyDescent="0.25">
      <c r="B27" s="203"/>
      <c r="C27" s="200"/>
      <c r="D27" s="201"/>
      <c r="E27" s="219"/>
      <c r="F27" s="202"/>
      <c r="G27" s="204"/>
      <c r="I27" s="206"/>
      <c r="M27" s="203"/>
      <c r="N27" s="200" t="s">
        <v>123</v>
      </c>
      <c r="O27" s="201"/>
      <c r="P27" s="207">
        <v>0</v>
      </c>
      <c r="Q27" s="210">
        <v>4</v>
      </c>
      <c r="R27" s="206" t="s">
        <v>124</v>
      </c>
      <c r="S27" s="204"/>
      <c r="U27"/>
      <c r="V27"/>
      <c r="W27"/>
      <c r="X27"/>
      <c r="Y27"/>
      <c r="Z27"/>
    </row>
    <row r="28" spans="2:26" ht="19.5" thickTop="1" thickBot="1" x14ac:dyDescent="0.3">
      <c r="B28" s="37"/>
      <c r="C28" s="191" t="s">
        <v>117</v>
      </c>
      <c r="D28" s="191"/>
      <c r="E28" s="196">
        <v>400</v>
      </c>
      <c r="F28" s="193" t="s">
        <v>57</v>
      </c>
      <c r="G28" s="40"/>
      <c r="M28" s="37"/>
      <c r="N28" s="191" t="s">
        <v>117</v>
      </c>
      <c r="O28" s="191"/>
      <c r="P28" s="196">
        <v>4000</v>
      </c>
      <c r="Q28" s="209">
        <v>3</v>
      </c>
      <c r="R28" s="193" t="s">
        <v>57</v>
      </c>
      <c r="S28" s="40"/>
    </row>
    <row r="29" spans="2:26" ht="12.75" thickTop="1" thickBot="1" x14ac:dyDescent="0.25">
      <c r="B29" s="37"/>
      <c r="C29" s="159" t="s">
        <v>120</v>
      </c>
      <c r="D29" s="159"/>
      <c r="E29" s="197">
        <f>E28*F9/30</f>
        <v>0.28800000000000003</v>
      </c>
      <c r="F29" s="150" t="s">
        <v>71</v>
      </c>
      <c r="G29" s="40"/>
      <c r="M29" s="37"/>
      <c r="N29" s="159" t="s">
        <v>120</v>
      </c>
      <c r="O29" s="159"/>
      <c r="P29" s="197">
        <f>P28*Q9/30</f>
        <v>2.8800000000000003</v>
      </c>
      <c r="Q29" s="10"/>
      <c r="R29" s="150" t="s">
        <v>71</v>
      </c>
      <c r="S29" s="40"/>
    </row>
    <row r="30" spans="2:26" ht="12" customHeight="1" x14ac:dyDescent="0.2">
      <c r="B30" s="37"/>
      <c r="C30" s="9"/>
      <c r="D30" s="9"/>
      <c r="E30" s="9"/>
      <c r="F30" s="9"/>
      <c r="G30" s="40"/>
      <c r="M30" s="37"/>
      <c r="N30" s="9"/>
      <c r="O30" s="9"/>
      <c r="P30" s="9"/>
      <c r="Q30" s="9"/>
      <c r="R30" s="9"/>
      <c r="S30" s="40"/>
    </row>
    <row r="31" spans="2:26" ht="12" customHeight="1" thickBot="1" x14ac:dyDescent="0.25">
      <c r="B31" s="37"/>
      <c r="C31" s="9"/>
      <c r="D31" s="9"/>
      <c r="E31" s="104"/>
      <c r="F31" s="9"/>
      <c r="G31" s="40"/>
      <c r="M31" s="37"/>
      <c r="N31" s="9"/>
      <c r="O31" s="9"/>
      <c r="P31" s="104"/>
      <c r="Q31" s="9"/>
      <c r="R31" s="9"/>
      <c r="S31" s="40"/>
    </row>
    <row r="32" spans="2:26" ht="12" thickBot="1" x14ac:dyDescent="0.25">
      <c r="B32" s="37"/>
      <c r="C32" s="9"/>
      <c r="D32" s="9"/>
      <c r="E32" s="74" t="s">
        <v>60</v>
      </c>
      <c r="F32" s="9"/>
      <c r="G32" s="40"/>
      <c r="M32" s="37"/>
      <c r="N32" s="9"/>
      <c r="O32" s="9"/>
      <c r="P32" s="74" t="s">
        <v>60</v>
      </c>
      <c r="Q32" s="9"/>
      <c r="R32" s="9"/>
      <c r="S32" s="40"/>
    </row>
    <row r="33" spans="2:19" ht="12" thickBot="1" x14ac:dyDescent="0.25">
      <c r="B33" s="37"/>
      <c r="C33" s="9"/>
      <c r="D33" s="9"/>
      <c r="E33" s="9"/>
      <c r="F33" s="9"/>
      <c r="G33" s="40"/>
      <c r="M33" s="37"/>
      <c r="N33" s="9"/>
      <c r="O33" s="9"/>
      <c r="P33" s="9"/>
      <c r="Q33" s="9"/>
      <c r="R33" s="9"/>
      <c r="S33" s="40"/>
    </row>
    <row r="34" spans="2:19" ht="12" thickBot="1" x14ac:dyDescent="0.25">
      <c r="B34" s="37"/>
      <c r="C34" s="9"/>
      <c r="D34" s="9"/>
      <c r="E34" s="179" t="s">
        <v>111</v>
      </c>
      <c r="F34" s="9"/>
      <c r="G34" s="40"/>
      <c r="M34" s="37"/>
      <c r="N34" s="9"/>
      <c r="O34" s="9"/>
      <c r="P34" s="179" t="s">
        <v>111</v>
      </c>
      <c r="Q34" s="9"/>
      <c r="R34" s="9"/>
      <c r="S34" s="40"/>
    </row>
    <row r="35" spans="2:19" ht="12" thickBot="1" x14ac:dyDescent="0.25">
      <c r="B35" s="37"/>
      <c r="C35" s="9"/>
      <c r="D35" s="9"/>
      <c r="E35" s="162"/>
      <c r="F35" s="9"/>
      <c r="G35" s="40"/>
      <c r="M35" s="37"/>
      <c r="N35" s="9"/>
      <c r="O35" s="9"/>
      <c r="P35" s="162"/>
      <c r="Q35" s="9"/>
      <c r="R35" s="9"/>
      <c r="S35" s="40"/>
    </row>
    <row r="36" spans="2:19" ht="12" thickBot="1" x14ac:dyDescent="0.25">
      <c r="B36" s="37"/>
      <c r="C36" s="9"/>
      <c r="D36" s="9"/>
      <c r="E36" s="74" t="s">
        <v>61</v>
      </c>
      <c r="F36" s="9"/>
      <c r="G36" s="40"/>
      <c r="M36" s="37"/>
      <c r="N36" s="9"/>
      <c r="O36" s="9"/>
      <c r="P36" s="74" t="s">
        <v>61</v>
      </c>
      <c r="Q36" s="9"/>
      <c r="R36" s="9"/>
      <c r="S36" s="40"/>
    </row>
    <row r="37" spans="2:19" x14ac:dyDescent="0.2">
      <c r="B37" s="37"/>
      <c r="C37" s="9"/>
      <c r="D37" s="9"/>
      <c r="E37" s="9"/>
      <c r="F37" s="9"/>
      <c r="G37" s="40"/>
      <c r="M37" s="37"/>
      <c r="N37" s="9"/>
      <c r="O37" s="9"/>
      <c r="P37" s="9"/>
      <c r="Q37" s="9"/>
      <c r="R37" s="9"/>
      <c r="S37" s="40"/>
    </row>
    <row r="38" spans="2:19" ht="12" thickBot="1" x14ac:dyDescent="0.25">
      <c r="B38" s="37"/>
      <c r="C38" s="9"/>
      <c r="D38" s="9"/>
      <c r="E38" s="9"/>
      <c r="F38" s="9"/>
      <c r="G38" s="40"/>
      <c r="M38" s="37"/>
      <c r="N38" s="9"/>
      <c r="O38" s="9"/>
      <c r="P38" s="9"/>
      <c r="Q38" s="9"/>
      <c r="R38" s="9"/>
      <c r="S38" s="40"/>
    </row>
    <row r="39" spans="2:19" x14ac:dyDescent="0.2">
      <c r="B39" s="37"/>
      <c r="C39" s="41" t="s">
        <v>63</v>
      </c>
      <c r="D39" s="38"/>
      <c r="E39" s="309" t="s">
        <v>64</v>
      </c>
      <c r="F39" s="311"/>
      <c r="G39" s="40"/>
      <c r="M39" s="37"/>
      <c r="N39" s="41" t="s">
        <v>63</v>
      </c>
      <c r="O39" s="38"/>
      <c r="P39" s="309" t="s">
        <v>64</v>
      </c>
      <c r="Q39" s="311"/>
      <c r="R39" s="172"/>
      <c r="S39" s="40"/>
    </row>
    <row r="40" spans="2:19" ht="12" thickBot="1" x14ac:dyDescent="0.25">
      <c r="B40" s="37"/>
      <c r="C40" s="42"/>
      <c r="D40" s="9"/>
      <c r="E40" s="312"/>
      <c r="F40" s="314"/>
      <c r="G40" s="40"/>
      <c r="M40" s="37"/>
      <c r="N40" s="42"/>
      <c r="O40" s="9"/>
      <c r="P40" s="312"/>
      <c r="Q40" s="314"/>
      <c r="R40" s="172"/>
      <c r="S40" s="40"/>
    </row>
    <row r="41" spans="2:19" ht="12" thickBot="1" x14ac:dyDescent="0.25">
      <c r="B41" s="37"/>
      <c r="C41" s="41" t="s">
        <v>69</v>
      </c>
      <c r="D41" s="38"/>
      <c r="E41" s="277" t="s">
        <v>65</v>
      </c>
      <c r="F41" s="279"/>
      <c r="G41" s="40"/>
      <c r="M41" s="37"/>
      <c r="N41" s="41" t="s">
        <v>69</v>
      </c>
      <c r="O41" s="38"/>
      <c r="P41" s="277" t="s">
        <v>65</v>
      </c>
      <c r="Q41" s="279"/>
      <c r="R41" s="170"/>
      <c r="S41" s="40"/>
    </row>
    <row r="42" spans="2:19" ht="12" thickBot="1" x14ac:dyDescent="0.25">
      <c r="B42" s="46"/>
      <c r="C42" s="47"/>
      <c r="D42" s="47"/>
      <c r="E42" s="47"/>
      <c r="F42" s="47"/>
      <c r="G42" s="49"/>
      <c r="M42" s="46"/>
      <c r="N42" s="47"/>
      <c r="O42" s="47"/>
      <c r="P42" s="47"/>
      <c r="Q42" s="47"/>
      <c r="R42" s="47"/>
      <c r="S42" s="49"/>
    </row>
    <row r="43" spans="2:19" ht="12" thickTop="1" x14ac:dyDescent="0.2"/>
  </sheetData>
  <mergeCells count="6">
    <mergeCell ref="P41:Q41"/>
    <mergeCell ref="E41:F41"/>
    <mergeCell ref="E13:F13"/>
    <mergeCell ref="E39:F40"/>
    <mergeCell ref="P13:Q13"/>
    <mergeCell ref="P39:Q40"/>
  </mergeCells>
  <phoneticPr fontId="0" type="noConversion"/>
  <pageMargins left="0.78740157480314965" right="0.78740157480314965" top="0.98425196850393704" bottom="0.98425196850393704" header="0.51181102362204722" footer="0.51181102362204722"/>
  <pageSetup paperSize="9" scale="59" orientation="portrait" horizontalDpi="0"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B94A-96AF-4B2F-8429-EE0C58E16D27}">
  <dimension ref="A1:S269"/>
  <sheetViews>
    <sheetView topLeftCell="A6" workbookViewId="0">
      <selection activeCell="B14" sqref="B14"/>
    </sheetView>
  </sheetViews>
  <sheetFormatPr baseColWidth="10" defaultRowHeight="11.25" x14ac:dyDescent="0.2"/>
  <cols>
    <col min="1" max="1" width="12" style="11"/>
    <col min="2" max="2" width="7.83203125" customWidth="1"/>
    <col min="3" max="3" width="8" customWidth="1"/>
    <col min="4" max="4" width="8.83203125" style="10" customWidth="1"/>
    <col min="5" max="5" width="8.33203125" style="10" customWidth="1"/>
    <col min="6" max="6" width="8.33203125" style="269" customWidth="1"/>
    <col min="7" max="7" width="8.6640625" style="269" bestFit="1" customWidth="1"/>
    <col min="8" max="8" width="8.6640625" style="10" customWidth="1"/>
    <col min="12" max="12" width="12" style="14"/>
    <col min="14" max="15" width="12" style="14"/>
  </cols>
  <sheetData>
    <row r="1" spans="1:17" x14ac:dyDescent="0.2">
      <c r="I1" s="10"/>
      <c r="L1"/>
      <c r="M1" s="14"/>
      <c r="N1"/>
      <c r="P1" s="14"/>
    </row>
    <row r="2" spans="1:17" s="28" customFormat="1" ht="12.75" x14ac:dyDescent="0.2">
      <c r="A2" s="317" t="s">
        <v>40</v>
      </c>
      <c r="B2" s="317"/>
      <c r="C2" s="317"/>
      <c r="D2" s="30"/>
      <c r="E2" s="318" t="s">
        <v>41</v>
      </c>
      <c r="F2" s="318"/>
      <c r="G2" s="318"/>
      <c r="H2" s="318"/>
      <c r="I2" s="30"/>
      <c r="M2" s="29"/>
      <c r="O2" s="29"/>
      <c r="P2" s="29"/>
    </row>
    <row r="3" spans="1:17" x14ac:dyDescent="0.2">
      <c r="A3" s="2"/>
      <c r="B3" s="2" t="s">
        <v>7</v>
      </c>
      <c r="C3" s="13" t="s">
        <v>9</v>
      </c>
      <c r="D3" s="2"/>
      <c r="F3" s="270" t="s">
        <v>7</v>
      </c>
      <c r="G3" s="270" t="s">
        <v>29</v>
      </c>
      <c r="H3" s="16" t="s">
        <v>30</v>
      </c>
      <c r="I3" s="13" t="s">
        <v>7</v>
      </c>
      <c r="J3" s="13" t="s">
        <v>29</v>
      </c>
      <c r="K3" s="16" t="s">
        <v>30</v>
      </c>
    </row>
    <row r="4" spans="1:17" x14ac:dyDescent="0.2">
      <c r="A4" s="15" t="s">
        <v>11</v>
      </c>
      <c r="B4" s="6">
        <v>66.2</v>
      </c>
      <c r="C4" s="7">
        <f>LN(2)/B4</f>
        <v>1.0470501216917602E-2</v>
      </c>
      <c r="E4" s="15" t="s">
        <v>10</v>
      </c>
      <c r="F4" s="269">
        <v>6.02</v>
      </c>
      <c r="G4" s="6">
        <f>LN(2)/F4</f>
        <v>0.11514072766776501</v>
      </c>
      <c r="H4" s="266">
        <v>0.876</v>
      </c>
      <c r="I4" s="15" t="s">
        <v>42</v>
      </c>
      <c r="J4" s="6" t="s">
        <v>43</v>
      </c>
      <c r="K4" s="31" t="s">
        <v>43</v>
      </c>
      <c r="L4" s="266">
        <f>1-H4</f>
        <v>0.124</v>
      </c>
    </row>
    <row r="5" spans="1:17" s="2" customFormat="1" x14ac:dyDescent="0.2">
      <c r="A5" t="s">
        <v>21</v>
      </c>
      <c r="B5">
        <f>115*24</f>
        <v>2760</v>
      </c>
      <c r="C5" s="14">
        <f>LN(2)/B5</f>
        <v>2.5114028281157435E-4</v>
      </c>
      <c r="E5" t="s">
        <v>25</v>
      </c>
      <c r="F5" s="269">
        <v>1.66</v>
      </c>
      <c r="G5" s="6">
        <f>LN(2)/F5</f>
        <v>0.41755854250599117</v>
      </c>
      <c r="H5" s="17">
        <v>1</v>
      </c>
    </row>
    <row r="6" spans="1:17" s="15" customFormat="1" x14ac:dyDescent="0.2">
      <c r="A6" t="s">
        <v>22</v>
      </c>
      <c r="B6">
        <v>4.7</v>
      </c>
      <c r="C6" s="7">
        <f>LN(2)/B6</f>
        <v>0.1474781235233926</v>
      </c>
      <c r="E6" t="s">
        <v>26</v>
      </c>
      <c r="F6" s="269">
        <f>13.3/(60*60)</f>
        <v>3.6944444444444446E-3</v>
      </c>
      <c r="G6" s="6">
        <f>LN(2)/F6</f>
        <v>187.6187857154739</v>
      </c>
      <c r="H6" s="17">
        <v>1</v>
      </c>
    </row>
    <row r="7" spans="1:17" x14ac:dyDescent="0.2">
      <c r="A7" t="s">
        <v>23</v>
      </c>
      <c r="B7">
        <f>25*24</f>
        <v>600</v>
      </c>
      <c r="C7" s="14">
        <f>LN(2)/B7</f>
        <v>1.1552453009332421E-3</v>
      </c>
      <c r="E7" t="s">
        <v>27</v>
      </c>
      <c r="F7" s="269">
        <f>1.3/60</f>
        <v>2.1666666666666667E-2</v>
      </c>
      <c r="G7" s="6">
        <f>LN(2)/F7</f>
        <v>31.991408333535936</v>
      </c>
      <c r="H7" s="17">
        <v>1</v>
      </c>
    </row>
    <row r="8" spans="1:17" x14ac:dyDescent="0.2">
      <c r="A8" t="s">
        <v>24</v>
      </c>
      <c r="B8">
        <f>270.95*24</f>
        <v>6502.7999999999993</v>
      </c>
      <c r="C8" s="14">
        <f>LN(2)/B8</f>
        <v>1.0659211117671547E-4</v>
      </c>
      <c r="E8" t="s">
        <v>28</v>
      </c>
      <c r="F8" s="269">
        <f>67.71/60</f>
        <v>1.1284999999999998</v>
      </c>
      <c r="G8" s="6">
        <f>LN(2)/F8</f>
        <v>0.61421992074430254</v>
      </c>
      <c r="H8" s="17">
        <v>1</v>
      </c>
      <c r="I8" s="1"/>
    </row>
    <row r="9" spans="1:17" ht="12" thickBot="1" x14ac:dyDescent="0.25">
      <c r="A9"/>
      <c r="B9" s="7"/>
      <c r="D9" s="6"/>
      <c r="E9"/>
      <c r="G9" s="6"/>
      <c r="H9" s="23"/>
      <c r="K9" s="14"/>
      <c r="L9"/>
      <c r="M9" s="14"/>
      <c r="O9"/>
    </row>
    <row r="10" spans="1:17" s="28" customFormat="1" ht="13.5" thickBot="1" x14ac:dyDescent="0.25">
      <c r="A10" s="24" t="s">
        <v>11</v>
      </c>
      <c r="B10" s="25">
        <v>66.2</v>
      </c>
      <c r="C10" s="26">
        <f>LN(2)/B10</f>
        <v>1.0470501216917602E-2</v>
      </c>
      <c r="D10" s="264"/>
      <c r="E10" s="27" t="s">
        <v>10</v>
      </c>
      <c r="F10" s="271">
        <v>6.02</v>
      </c>
      <c r="G10" s="25">
        <f>LN(2)/F10</f>
        <v>0.11514072766776501</v>
      </c>
      <c r="H10" s="267">
        <f>H4</f>
        <v>0.876</v>
      </c>
      <c r="K10" s="29"/>
      <c r="M10" s="29"/>
      <c r="N10" s="29"/>
    </row>
    <row r="11" spans="1:17" ht="13.5" thickBot="1" x14ac:dyDescent="0.25">
      <c r="A11" s="3"/>
      <c r="B11" s="3"/>
      <c r="C11" s="3"/>
      <c r="D11" s="265"/>
      <c r="E11" t="s">
        <v>141</v>
      </c>
      <c r="F11" s="269">
        <v>1000000</v>
      </c>
      <c r="G11" s="25">
        <f>LN(2)/F11</f>
        <v>6.9314718055994524E-7</v>
      </c>
      <c r="H11" s="268">
        <f>L4</f>
        <v>0.124</v>
      </c>
      <c r="K11" s="14"/>
      <c r="L11"/>
      <c r="M11" s="14"/>
      <c r="O11"/>
    </row>
    <row r="12" spans="1:17" x14ac:dyDescent="0.2">
      <c r="D12"/>
      <c r="E12"/>
      <c r="G12" s="272"/>
      <c r="H12" s="1"/>
      <c r="L12"/>
      <c r="O12"/>
      <c r="P12" s="14"/>
      <c r="Q12" s="14"/>
    </row>
    <row r="13" spans="1:17" x14ac:dyDescent="0.2">
      <c r="A13" t="s">
        <v>31</v>
      </c>
      <c r="B13" s="5">
        <v>4300000000</v>
      </c>
      <c r="C13" t="s">
        <v>0</v>
      </c>
      <c r="D13" t="s">
        <v>36</v>
      </c>
      <c r="E13" s="1"/>
      <c r="F13" s="272"/>
      <c r="H13"/>
    </row>
    <row r="14" spans="1:17" x14ac:dyDescent="0.2">
      <c r="A14" t="s">
        <v>142</v>
      </c>
      <c r="B14" s="261">
        <v>0.93</v>
      </c>
      <c r="D14"/>
      <c r="E14" s="1"/>
      <c r="F14" s="272"/>
      <c r="H14"/>
    </row>
    <row r="15" spans="1:17" x14ac:dyDescent="0.2">
      <c r="A15" t="s">
        <v>32</v>
      </c>
      <c r="B15" s="5">
        <f>A_ToNuk/Ausbeute*(lambdaMNuk-lambdaTNuk)/(-lambdaTNuk*(1-EXP((lambdaMNuk-lambdaTNuk)*24))*ZerfWahr1)</f>
        <v>5221638965.3487606</v>
      </c>
      <c r="C15" t="s">
        <v>0</v>
      </c>
      <c r="D15" t="s">
        <v>2</v>
      </c>
      <c r="E15"/>
      <c r="H15"/>
    </row>
    <row r="16" spans="1:17" x14ac:dyDescent="0.2">
      <c r="A16"/>
      <c r="B16" s="5"/>
      <c r="D16"/>
      <c r="E16"/>
      <c r="H16"/>
    </row>
    <row r="17" spans="1:19" x14ac:dyDescent="0.2">
      <c r="A17" t="s">
        <v>33</v>
      </c>
      <c r="B17" s="5">
        <f>B15/(EXP(-lambdaMNuk*7*24))</f>
        <v>30321454616.210747</v>
      </c>
      <c r="C17" t="s">
        <v>0</v>
      </c>
      <c r="D17" t="s">
        <v>1</v>
      </c>
      <c r="E17"/>
      <c r="H17"/>
    </row>
    <row r="18" spans="1:19" x14ac:dyDescent="0.2">
      <c r="A18" t="s">
        <v>31</v>
      </c>
      <c r="B18" s="5">
        <f>B17*ZerfWahr1*(-lambdaTNuk)*(1-EXP((lambdaMNuk-lambdaTNuk)*B21))/(lambdaMNuk-lambdaTNuk)</f>
        <v>26849036076.03392</v>
      </c>
      <c r="C18" t="s">
        <v>0</v>
      </c>
      <c r="D18" t="s">
        <v>35</v>
      </c>
      <c r="E18"/>
      <c r="H18"/>
    </row>
    <row r="19" spans="1:19" x14ac:dyDescent="0.2">
      <c r="A19" t="s">
        <v>5</v>
      </c>
      <c r="B19" s="4">
        <f>B18/B17</f>
        <v>0.88547981671300269</v>
      </c>
      <c r="D19"/>
      <c r="E19"/>
      <c r="H19"/>
    </row>
    <row r="20" spans="1:19" x14ac:dyDescent="0.2">
      <c r="A20"/>
      <c r="B20" s="5"/>
      <c r="D20"/>
      <c r="E20" s="1"/>
      <c r="F20" s="272"/>
      <c r="H20"/>
    </row>
    <row r="21" spans="1:19" x14ac:dyDescent="0.2">
      <c r="A21" t="s">
        <v>3</v>
      </c>
      <c r="B21">
        <v>24</v>
      </c>
      <c r="C21" t="s">
        <v>8</v>
      </c>
      <c r="D21"/>
      <c r="E21"/>
      <c r="H21"/>
    </row>
    <row r="22" spans="1:19" x14ac:dyDescent="0.2">
      <c r="A22"/>
      <c r="D22"/>
      <c r="E22"/>
      <c r="H22"/>
    </row>
    <row r="23" spans="1:19" x14ac:dyDescent="0.2">
      <c r="A23" t="s">
        <v>34</v>
      </c>
      <c r="B23" s="5">
        <f>B17/EXP(-lambdaMNuk*Lieferzeit)/1000000000</f>
        <v>38.983854151651606</v>
      </c>
      <c r="C23" t="s">
        <v>143</v>
      </c>
      <c r="D23" t="s">
        <v>4</v>
      </c>
      <c r="E23"/>
      <c r="H23"/>
    </row>
    <row r="25" spans="1:19" x14ac:dyDescent="0.2">
      <c r="B25" t="s">
        <v>14</v>
      </c>
      <c r="C25">
        <v>1</v>
      </c>
      <c r="E25" s="321" t="s">
        <v>15</v>
      </c>
      <c r="F25" s="321"/>
      <c r="G25" s="321"/>
      <c r="H25" s="321"/>
      <c r="J25" s="315" t="s">
        <v>138</v>
      </c>
      <c r="K25" s="315"/>
    </row>
    <row r="26" spans="1:19" x14ac:dyDescent="0.2">
      <c r="E26" s="319" t="s">
        <v>139</v>
      </c>
      <c r="F26" s="319"/>
      <c r="G26" s="273"/>
      <c r="H26" s="262"/>
      <c r="I26" s="320" t="s">
        <v>140</v>
      </c>
      <c r="J26" s="320"/>
      <c r="L26" s="254"/>
      <c r="M26" s="254"/>
      <c r="O26"/>
      <c r="P26" s="14"/>
      <c r="Q26" s="14"/>
    </row>
    <row r="27" spans="1:19" x14ac:dyDescent="0.2">
      <c r="B27" s="316" t="s">
        <v>6</v>
      </c>
      <c r="C27" s="316"/>
      <c r="D27" s="22" t="s">
        <v>37</v>
      </c>
      <c r="E27" s="258" t="s">
        <v>38</v>
      </c>
      <c r="F27" s="258"/>
      <c r="G27" s="258"/>
      <c r="H27" s="322" t="s">
        <v>145</v>
      </c>
      <c r="I27" s="322"/>
      <c r="J27" s="258"/>
      <c r="K27" s="255" t="s">
        <v>39</v>
      </c>
      <c r="L27" s="255" t="s">
        <v>39</v>
      </c>
      <c r="M27" s="9"/>
      <c r="N27" s="251"/>
      <c r="O27" s="251"/>
      <c r="P27" s="14"/>
      <c r="R27" s="14"/>
      <c r="S27" s="14"/>
    </row>
    <row r="28" spans="1:19" x14ac:dyDescent="0.2">
      <c r="B28" s="75"/>
      <c r="C28" s="75"/>
      <c r="D28" s="22" t="str">
        <f>A10</f>
        <v>Mo-99</v>
      </c>
      <c r="E28" s="258" t="str">
        <f>E10</f>
        <v>Tc-99m</v>
      </c>
      <c r="F28" s="258"/>
      <c r="G28" s="258"/>
      <c r="H28" s="274" t="str">
        <f>E10</f>
        <v>Tc-99m</v>
      </c>
      <c r="I28" s="274" t="str">
        <f>E11</f>
        <v xml:space="preserve">TC-99 </v>
      </c>
      <c r="J28" s="258"/>
      <c r="K28" s="255" t="str">
        <f>E10</f>
        <v>Tc-99m</v>
      </c>
      <c r="L28" s="255" t="str">
        <f>E11</f>
        <v xml:space="preserve">TC-99 </v>
      </c>
      <c r="M28" s="9"/>
      <c r="N28" s="251"/>
      <c r="O28" s="251"/>
      <c r="P28" s="14"/>
      <c r="R28" s="14"/>
      <c r="S28" s="14"/>
    </row>
    <row r="29" spans="1:19" ht="12" thickBot="1" x14ac:dyDescent="0.25">
      <c r="B29" s="18" t="s">
        <v>12</v>
      </c>
      <c r="C29" s="19" t="s">
        <v>13</v>
      </c>
      <c r="D29" s="20" t="s">
        <v>17</v>
      </c>
      <c r="E29" s="259" t="s">
        <v>17</v>
      </c>
      <c r="F29" s="259"/>
      <c r="G29" s="259"/>
      <c r="H29" s="275"/>
      <c r="I29" s="275"/>
      <c r="J29" s="259"/>
      <c r="K29" s="256" t="s">
        <v>17</v>
      </c>
      <c r="L29" s="256" t="s">
        <v>17</v>
      </c>
      <c r="M29" s="8"/>
      <c r="N29" s="252"/>
      <c r="O29" s="252"/>
      <c r="P29" s="14"/>
      <c r="R29" s="14"/>
      <c r="S29" s="14"/>
    </row>
    <row r="30" spans="1:19" ht="21.75" customHeight="1" x14ac:dyDescent="0.2">
      <c r="A30" s="11" t="s">
        <v>16</v>
      </c>
      <c r="B30">
        <v>0</v>
      </c>
      <c r="C30" s="21">
        <f>(B30-Lieferzeit)/24</f>
        <v>-1</v>
      </c>
      <c r="D30" s="21">
        <f>Ao_MuNuk*EXP(-lambdaMNuk*t)</f>
        <v>38.983854151651606</v>
      </c>
      <c r="E30" s="260">
        <f>Ao_MuNuk*ZerfWahr1*(lambdaTNuk1/(lambdaTNuk1-lambdaMNuk))*(1-EXP(-(lambdaTNuk1-lambdaMNuk)*B30))</f>
        <v>0</v>
      </c>
      <c r="F30" s="260">
        <f>Ao_MuNuk*(1/lambdaMNuk*(EXP(lambdaMNuk*t))-1/lambdaMNuk*EXP(lambdaMNuk*0))</f>
        <v>0</v>
      </c>
      <c r="G30" s="260"/>
      <c r="H30" s="276">
        <v>0</v>
      </c>
      <c r="I30" s="276">
        <v>0</v>
      </c>
      <c r="J30" s="263"/>
      <c r="K30" s="257"/>
      <c r="L30" s="257"/>
      <c r="N30"/>
      <c r="O30" s="253"/>
      <c r="P30" s="14"/>
      <c r="R30" s="14"/>
      <c r="S30" s="14"/>
    </row>
    <row r="31" spans="1:19" x14ac:dyDescent="0.2">
      <c r="A31" s="11" t="str">
        <f>IF(B31=Lieferzeit,"Anlieferung","")</f>
        <v/>
      </c>
      <c r="B31">
        <f>B30+dt</f>
        <v>1</v>
      </c>
      <c r="C31" s="21">
        <f t="shared" ref="C31:C94" si="0">(B31-Lieferzeit)/24</f>
        <v>-0.95833333333333337</v>
      </c>
      <c r="D31" s="21">
        <f t="shared" ref="D31:D94" si="1">Ao_MuNuk*EXP(-lambdaMNuk*t)</f>
        <v>38.57780314773666</v>
      </c>
      <c r="E31" s="260">
        <f>$D30*(lambdaTNuk1/(lambdaTNuk1-lambdaMNuk))*(1-EXP(-(lambdaTNuk1-lambdaMNuk)*dt))*ZerfWahr1+($E30-$K30)*EXP(-lambdaTNuk1*dt)</f>
        <v>3.7332513720140725</v>
      </c>
      <c r="F31" s="260">
        <f>Ao_MuNuk*(1/lambdaMNuk*(EXP(lambdaMNuk*t))-1/lambdaMNuk*EXP(lambdaMNuk*B30))+F30</f>
        <v>39.188658575346039</v>
      </c>
      <c r="G31" s="260"/>
      <c r="H31" s="276">
        <f>Ao_MuNuk*1/lambdaMNuk*(EXP(lambdaMNuk*t)-EXP(lambdaMNuk*B30))*ZerfWahr1+H30</f>
        <v>34.329264912003154</v>
      </c>
      <c r="I31" s="260">
        <f>Ao_MuNuk*1/lambdaMNuk*(EXP(lambdaMNuk*t)-EXP(lambdaMNuk*B30))*ZerfWahr2+I30+(E30*1/lambdaTNuk*EXP(lambdaTNuk*dt))</f>
        <v>4.859393663342912</v>
      </c>
      <c r="J31" s="263">
        <f>H31/(H31+I31)</f>
        <v>0.876</v>
      </c>
      <c r="K31" s="257"/>
      <c r="L31" s="257">
        <f t="shared" ref="L31:L94" si="2">K31/E31*I31</f>
        <v>0</v>
      </c>
      <c r="M31" s="5"/>
      <c r="N31"/>
      <c r="O31" s="253"/>
      <c r="P31" s="14"/>
      <c r="R31" s="14"/>
      <c r="S31" s="14"/>
    </row>
    <row r="32" spans="1:19" x14ac:dyDescent="0.2">
      <c r="A32" s="11" t="str">
        <f t="shared" ref="A32:A95" si="3">IF(B32=Lieferzeit,"Anlieferung","")</f>
        <v/>
      </c>
      <c r="B32">
        <f t="shared" ref="B32:B95" si="4">B31+dt</f>
        <v>2</v>
      </c>
      <c r="C32" s="21">
        <f t="shared" si="0"/>
        <v>-0.91666666666666663</v>
      </c>
      <c r="D32" s="21">
        <f t="shared" si="1"/>
        <v>38.175981520864291</v>
      </c>
      <c r="E32" s="260">
        <f t="shared" ref="E32:E95" si="5">$D31*(lambdaTNuk1/(lambdaTNuk1-lambdaMNuk))*(1-EXP(-(lambdaTNuk1-lambdaMNuk)*dt))*ZerfWahr1+($E31-$K31)*EXP(-lambdaTNuk1*dt)</f>
        <v>7.0215919014528616</v>
      </c>
      <c r="F32" s="260">
        <f t="shared" ref="F32:F95" si="6">Ao_MuNuk*(1/lambdaMNuk*(EXP(lambdaMNuk*t))-1/lambdaMNuk*EXP(lambdaMNuk*B31))+F31</f>
        <v>78.789797718744126</v>
      </c>
      <c r="G32" s="260"/>
      <c r="H32" s="276">
        <f t="shared" ref="H32:H95" si="7">Ao_MuNuk*1/lambdaMNuk*(EXP(lambdaMNuk*t)-EXP(lambdaMNuk*B31))*ZerfWahr1+H31</f>
        <v>69.019862801619695</v>
      </c>
      <c r="I32" s="260">
        <f t="shared" ref="I32:I95" si="8">Ao_MuNuk*1/lambdaMNuk*(EXP(lambdaMNuk*t)-EXP(lambdaMNuk*B31))*ZerfWahr2+I31+(E31*1/lambdaTNuk*EXP(lambdaTNuk*dt))</f>
        <v>46.149981117837406</v>
      </c>
      <c r="J32" s="263">
        <f t="shared" ref="J32:J95" si="9">H32/(H32+I32)</f>
        <v>0.59928762992757079</v>
      </c>
      <c r="K32" s="257"/>
      <c r="L32" s="257">
        <f t="shared" si="2"/>
        <v>0</v>
      </c>
      <c r="N32"/>
      <c r="O32" s="253"/>
      <c r="P32" s="14"/>
      <c r="R32" s="14"/>
      <c r="S32" s="14"/>
    </row>
    <row r="33" spans="1:19" x14ac:dyDescent="0.2">
      <c r="A33" s="11" t="str">
        <f t="shared" si="3"/>
        <v/>
      </c>
      <c r="B33">
        <f t="shared" si="4"/>
        <v>3</v>
      </c>
      <c r="C33" s="21">
        <f t="shared" si="0"/>
        <v>-0.875</v>
      </c>
      <c r="D33" s="21">
        <f t="shared" si="1"/>
        <v>37.778345218366255</v>
      </c>
      <c r="E33" s="260">
        <f t="shared" si="5"/>
        <v>9.9138147966309322</v>
      </c>
      <c r="F33" s="260">
        <f t="shared" si="6"/>
        <v>118.80775899801597</v>
      </c>
      <c r="G33" s="260"/>
      <c r="H33" s="276">
        <f t="shared" si="7"/>
        <v>104.07559688226215</v>
      </c>
      <c r="I33" s="276">
        <f t="shared" si="8"/>
        <v>119.53670276447873</v>
      </c>
      <c r="J33" s="263">
        <f t="shared" si="9"/>
        <v>0.46542876687319568</v>
      </c>
      <c r="K33" s="257"/>
      <c r="L33" s="257">
        <f t="shared" si="2"/>
        <v>0</v>
      </c>
      <c r="N33"/>
      <c r="O33" s="253"/>
      <c r="P33" s="14"/>
      <c r="R33" s="14"/>
      <c r="S33" s="14"/>
    </row>
    <row r="34" spans="1:19" x14ac:dyDescent="0.2">
      <c r="A34" s="11" t="str">
        <f t="shared" si="3"/>
        <v/>
      </c>
      <c r="B34">
        <f t="shared" si="4"/>
        <v>4</v>
      </c>
      <c r="C34" s="21">
        <f t="shared" si="0"/>
        <v>-0.83333333333333337</v>
      </c>
      <c r="D34" s="21">
        <f t="shared" si="1"/>
        <v>37.384850646421441</v>
      </c>
      <c r="E34" s="260">
        <f t="shared" si="5"/>
        <v>12.453402332647517</v>
      </c>
      <c r="F34" s="260">
        <f t="shared" si="6"/>
        <v>159.24692967819237</v>
      </c>
      <c r="G34" s="260"/>
      <c r="H34" s="276">
        <f t="shared" si="7"/>
        <v>139.50031039809642</v>
      </c>
      <c r="I34" s="276">
        <f t="shared" si="8"/>
        <v>221.15998810214816</v>
      </c>
      <c r="J34" s="263">
        <f t="shared" si="9"/>
        <v>0.386791423891648</v>
      </c>
      <c r="K34" s="257"/>
      <c r="L34" s="257">
        <f t="shared" si="2"/>
        <v>0</v>
      </c>
      <c r="N34"/>
      <c r="O34" s="253"/>
      <c r="P34" s="14"/>
      <c r="R34" s="14"/>
      <c r="S34" s="14"/>
    </row>
    <row r="35" spans="1:19" x14ac:dyDescent="0.2">
      <c r="A35" s="11" t="str">
        <f t="shared" si="3"/>
        <v/>
      </c>
      <c r="B35">
        <f t="shared" si="4"/>
        <v>5</v>
      </c>
      <c r="C35" s="21">
        <f t="shared" si="0"/>
        <v>-0.79166666666666663</v>
      </c>
      <c r="D35" s="21">
        <f t="shared" si="1"/>
        <v>36.995454665276597</v>
      </c>
      <c r="E35" s="260">
        <f t="shared" si="5"/>
        <v>14.679103508638148</v>
      </c>
      <c r="F35" s="260">
        <f t="shared" si="6"/>
        <v>200.11174320250115</v>
      </c>
      <c r="G35" s="260"/>
      <c r="H35" s="276">
        <f t="shared" si="7"/>
        <v>175.29788704539089</v>
      </c>
      <c r="I35" s="276">
        <f t="shared" si="8"/>
        <v>347.58400143789964</v>
      </c>
      <c r="J35" s="263">
        <f t="shared" si="9"/>
        <v>0.33525331610523507</v>
      </c>
      <c r="K35" s="257"/>
      <c r="L35" s="257">
        <f t="shared" si="2"/>
        <v>0</v>
      </c>
      <c r="N35"/>
      <c r="O35" s="253"/>
      <c r="P35" s="14"/>
      <c r="R35" s="14"/>
      <c r="S35" s="14"/>
    </row>
    <row r="36" spans="1:19" x14ac:dyDescent="0.2">
      <c r="A36" s="11" t="str">
        <f t="shared" si="3"/>
        <v/>
      </c>
      <c r="B36">
        <f t="shared" si="4"/>
        <v>6</v>
      </c>
      <c r="C36" s="21">
        <f t="shared" si="0"/>
        <v>-0.75</v>
      </c>
      <c r="D36" s="21">
        <f t="shared" si="1"/>
        <v>36.610114584516801</v>
      </c>
      <c r="E36" s="260">
        <f t="shared" si="5"/>
        <v>16.625448878977711</v>
      </c>
      <c r="F36" s="260">
        <f t="shared" si="6"/>
        <v>241.4066796784154</v>
      </c>
      <c r="G36" s="260"/>
      <c r="H36" s="276">
        <f t="shared" si="7"/>
        <v>211.4722513982918</v>
      </c>
      <c r="I36" s="276">
        <f t="shared" si="8"/>
        <v>495.75051679221531</v>
      </c>
      <c r="J36" s="263">
        <f t="shared" si="9"/>
        <v>0.29901787797268253</v>
      </c>
      <c r="K36" s="257"/>
      <c r="L36" s="257">
        <f t="shared" si="2"/>
        <v>0</v>
      </c>
      <c r="N36"/>
      <c r="O36" s="253"/>
      <c r="P36" s="14"/>
      <c r="R36" s="14"/>
      <c r="S36" s="14"/>
    </row>
    <row r="37" spans="1:19" x14ac:dyDescent="0.2">
      <c r="A37" s="11" t="str">
        <f t="shared" si="3"/>
        <v/>
      </c>
      <c r="B37">
        <f t="shared" si="4"/>
        <v>7</v>
      </c>
      <c r="C37" s="21">
        <f t="shared" si="0"/>
        <v>-0.70833333333333337</v>
      </c>
      <c r="D37" s="21">
        <f t="shared" si="1"/>
        <v>36.228788158385214</v>
      </c>
      <c r="E37" s="260">
        <f t="shared" si="5"/>
        <v>18.32320939135592</v>
      </c>
      <c r="F37" s="260">
        <f t="shared" si="6"/>
        <v>283.1362663688173</v>
      </c>
      <c r="G37" s="260"/>
      <c r="H37" s="276">
        <f t="shared" si="7"/>
        <v>248.02736933908375</v>
      </c>
      <c r="I37" s="276">
        <f t="shared" si="8"/>
        <v>662.93780976761479</v>
      </c>
      <c r="J37" s="263">
        <f t="shared" si="9"/>
        <v>0.27226877056080434</v>
      </c>
      <c r="K37" s="257"/>
      <c r="L37" s="257">
        <f t="shared" si="2"/>
        <v>0</v>
      </c>
      <c r="N37"/>
      <c r="O37" s="253"/>
      <c r="P37" s="14"/>
      <c r="R37" s="14"/>
      <c r="S37" s="14"/>
    </row>
    <row r="38" spans="1:19" x14ac:dyDescent="0.2">
      <c r="A38" s="11" t="str">
        <f t="shared" si="3"/>
        <v/>
      </c>
      <c r="B38">
        <f t="shared" si="4"/>
        <v>8</v>
      </c>
      <c r="C38" s="21">
        <f t="shared" si="0"/>
        <v>-0.66666666666666663</v>
      </c>
      <c r="D38" s="21">
        <f t="shared" si="1"/>
        <v>35.851433581151575</v>
      </c>
      <c r="E38" s="260">
        <f t="shared" si="5"/>
        <v>19.799805321502614</v>
      </c>
      <c r="F38" s="260">
        <f t="shared" si="6"/>
        <v>325.3050781883361</v>
      </c>
      <c r="G38" s="260"/>
      <c r="H38" s="276">
        <f t="shared" si="7"/>
        <v>284.96724849298215</v>
      </c>
      <c r="I38" s="276">
        <f t="shared" si="8"/>
        <v>846.72402073492162</v>
      </c>
      <c r="J38" s="263">
        <f t="shared" si="9"/>
        <v>0.25180652731146458</v>
      </c>
      <c r="K38" s="257"/>
      <c r="L38" s="257">
        <f t="shared" si="2"/>
        <v>0</v>
      </c>
      <c r="N38"/>
      <c r="O38" s="253"/>
      <c r="P38" s="14"/>
      <c r="R38" s="14"/>
      <c r="S38" s="14"/>
    </row>
    <row r="39" spans="1:19" x14ac:dyDescent="0.2">
      <c r="A39" s="11" t="str">
        <f t="shared" si="3"/>
        <v/>
      </c>
      <c r="B39">
        <f t="shared" si="4"/>
        <v>9</v>
      </c>
      <c r="C39" s="21">
        <f t="shared" si="0"/>
        <v>-0.625</v>
      </c>
      <c r="D39" s="21">
        <f t="shared" si="1"/>
        <v>35.47800948252894</v>
      </c>
      <c r="E39" s="260">
        <f t="shared" si="5"/>
        <v>21.079670732020283</v>
      </c>
      <c r="F39" s="260">
        <f t="shared" si="6"/>
        <v>367.91773820490266</v>
      </c>
      <c r="G39" s="260"/>
      <c r="H39" s="276">
        <f t="shared" si="7"/>
        <v>322.29593866749491</v>
      </c>
      <c r="I39" s="276">
        <f t="shared" si="8"/>
        <v>1044.9545030355739</v>
      </c>
      <c r="J39" s="263">
        <f t="shared" si="9"/>
        <v>0.23572560581222995</v>
      </c>
      <c r="K39" s="257"/>
      <c r="L39" s="257">
        <f t="shared" si="2"/>
        <v>0</v>
      </c>
      <c r="N39"/>
      <c r="O39" s="253"/>
      <c r="P39" s="14"/>
      <c r="R39" s="14"/>
      <c r="S39" s="14"/>
    </row>
    <row r="40" spans="1:19" x14ac:dyDescent="0.2">
      <c r="A40" s="11" t="str">
        <f t="shared" si="3"/>
        <v/>
      </c>
      <c r="B40">
        <f t="shared" si="4"/>
        <v>10</v>
      </c>
      <c r="C40" s="21">
        <f t="shared" si="0"/>
        <v>-0.58333333333333337</v>
      </c>
      <c r="D40" s="21">
        <f t="shared" si="1"/>
        <v>35.108474923138161</v>
      </c>
      <c r="E40" s="260">
        <f t="shared" si="5"/>
        <v>22.184578292494876</v>
      </c>
      <c r="F40" s="260">
        <f t="shared" si="6"/>
        <v>410.97891814659238</v>
      </c>
      <c r="G40" s="260"/>
      <c r="H40" s="276">
        <f t="shared" si="7"/>
        <v>360.01753229641497</v>
      </c>
      <c r="I40" s="276">
        <f t="shared" si="8"/>
        <v>1255.7127227882318</v>
      </c>
      <c r="J40" s="263">
        <f t="shared" si="9"/>
        <v>0.22282031989154896</v>
      </c>
      <c r="K40" s="257"/>
      <c r="L40" s="257">
        <f t="shared" si="2"/>
        <v>0</v>
      </c>
      <c r="N40"/>
      <c r="O40" s="253"/>
      <c r="P40" s="14"/>
      <c r="R40" s="14"/>
      <c r="S40" s="14"/>
    </row>
    <row r="41" spans="1:19" x14ac:dyDescent="0.2">
      <c r="A41" s="11" t="str">
        <f t="shared" si="3"/>
        <v/>
      </c>
      <c r="B41">
        <f t="shared" si="4"/>
        <v>11</v>
      </c>
      <c r="C41" s="21">
        <f t="shared" si="0"/>
        <v>-0.54166666666666663</v>
      </c>
      <c r="D41" s="21">
        <f t="shared" si="1"/>
        <v>34.742789390019603</v>
      </c>
      <c r="E41" s="260">
        <f t="shared" si="5"/>
        <v>23.13392877196857</v>
      </c>
      <c r="F41" s="260">
        <f t="shared" si="6"/>
        <v>454.49333891379257</v>
      </c>
      <c r="G41" s="260"/>
      <c r="H41" s="276">
        <f t="shared" si="7"/>
        <v>398.13616488848243</v>
      </c>
      <c r="I41" s="276">
        <f t="shared" si="8"/>
        <v>1477.2943240255286</v>
      </c>
      <c r="J41" s="263">
        <f t="shared" si="9"/>
        <v>0.21229054728604077</v>
      </c>
      <c r="K41" s="257"/>
      <c r="L41" s="257">
        <f t="shared" si="2"/>
        <v>0</v>
      </c>
      <c r="N41"/>
      <c r="O41"/>
      <c r="P41" s="14"/>
      <c r="R41" s="14"/>
      <c r="S41" s="14"/>
    </row>
    <row r="42" spans="1:19" x14ac:dyDescent="0.2">
      <c r="A42" s="11" t="str">
        <f t="shared" si="3"/>
        <v/>
      </c>
      <c r="B42">
        <f t="shared" si="4"/>
        <v>12</v>
      </c>
      <c r="C42" s="21">
        <f t="shared" si="0"/>
        <v>-0.5</v>
      </c>
      <c r="D42" s="21">
        <f t="shared" si="1"/>
        <v>34.380912792191587</v>
      </c>
      <c r="E42" s="260">
        <f t="shared" si="5"/>
        <v>23.945009045987753</v>
      </c>
      <c r="F42" s="260">
        <f t="shared" si="6"/>
        <v>498.46577109677116</v>
      </c>
      <c r="G42" s="260"/>
      <c r="H42" s="276">
        <f t="shared" si="7"/>
        <v>436.65601548077143</v>
      </c>
      <c r="I42" s="276">
        <f t="shared" si="8"/>
        <v>1708.1840148977656</v>
      </c>
      <c r="J42" s="263">
        <f t="shared" si="9"/>
        <v>0.20358442088742029</v>
      </c>
      <c r="K42" s="257"/>
      <c r="L42" s="257">
        <f t="shared" si="2"/>
        <v>0</v>
      </c>
      <c r="N42"/>
      <c r="O42"/>
      <c r="P42" s="14"/>
      <c r="R42" s="14"/>
      <c r="S42" s="14"/>
    </row>
    <row r="43" spans="1:19" x14ac:dyDescent="0.2">
      <c r="A43" s="11" t="str">
        <f t="shared" si="3"/>
        <v/>
      </c>
      <c r="B43">
        <f t="shared" si="4"/>
        <v>13</v>
      </c>
      <c r="C43" s="21">
        <f t="shared" si="0"/>
        <v>-0.45833333333333331</v>
      </c>
      <c r="D43" s="21">
        <f t="shared" si="1"/>
        <v>34.02280545625517</v>
      </c>
      <c r="E43" s="260">
        <f t="shared" si="5"/>
        <v>24.633222042563027</v>
      </c>
      <c r="F43" s="260">
        <f t="shared" si="6"/>
        <v>542.90103549868525</v>
      </c>
      <c r="G43" s="260"/>
      <c r="H43" s="276">
        <f t="shared" si="7"/>
        <v>475.58130709684798</v>
      </c>
      <c r="I43" s="276">
        <f t="shared" si="8"/>
        <v>1947.0349681222074</v>
      </c>
      <c r="J43" s="263">
        <f t="shared" si="9"/>
        <v>0.19630897057927404</v>
      </c>
      <c r="K43" s="257"/>
      <c r="L43" s="257">
        <f t="shared" si="2"/>
        <v>0</v>
      </c>
      <c r="N43"/>
      <c r="O43"/>
      <c r="P43" s="14"/>
      <c r="R43" s="14"/>
      <c r="S43" s="14"/>
    </row>
    <row r="44" spans="1:19" x14ac:dyDescent="0.2">
      <c r="A44" s="11" t="str">
        <f t="shared" si="3"/>
        <v/>
      </c>
      <c r="B44">
        <f t="shared" si="4"/>
        <v>14</v>
      </c>
      <c r="C44" s="21">
        <f t="shared" si="0"/>
        <v>-0.41666666666666669</v>
      </c>
      <c r="D44" s="21">
        <f t="shared" si="1"/>
        <v>33.668428122044617</v>
      </c>
      <c r="E44" s="260">
        <f t="shared" si="5"/>
        <v>25.212291678949637</v>
      </c>
      <c r="F44" s="260">
        <f t="shared" si="6"/>
        <v>587.8040036640939</v>
      </c>
      <c r="G44" s="260"/>
      <c r="H44" s="276">
        <f t="shared" si="7"/>
        <v>514.91630720974615</v>
      </c>
      <c r="I44" s="276">
        <f t="shared" si="8"/>
        <v>2192.6504622263578</v>
      </c>
      <c r="J44" s="263">
        <f t="shared" si="9"/>
        <v>0.19017677163949906</v>
      </c>
      <c r="K44" s="257"/>
      <c r="L44" s="257">
        <f t="shared" si="2"/>
        <v>0</v>
      </c>
      <c r="N44"/>
      <c r="O44"/>
      <c r="P44" s="14"/>
      <c r="R44" s="14"/>
      <c r="S44" s="14"/>
    </row>
    <row r="45" spans="1:19" x14ac:dyDescent="0.2">
      <c r="A45" s="11" t="str">
        <f t="shared" si="3"/>
        <v/>
      </c>
      <c r="B45">
        <f t="shared" si="4"/>
        <v>15</v>
      </c>
      <c r="C45" s="21">
        <f t="shared" si="0"/>
        <v>-0.375</v>
      </c>
      <c r="D45" s="21">
        <f t="shared" si="1"/>
        <v>33.317741938323216</v>
      </c>
      <c r="E45" s="260">
        <f t="shared" si="5"/>
        <v>25.694445509233219</v>
      </c>
      <c r="F45" s="260">
        <f t="shared" si="6"/>
        <v>633.17959841304719</v>
      </c>
      <c r="G45" s="260"/>
      <c r="H45" s="276">
        <f t="shared" si="7"/>
        <v>554.66532820982934</v>
      </c>
      <c r="I45" s="276">
        <f t="shared" si="8"/>
        <v>2443.9675198740406</v>
      </c>
      <c r="J45" s="263">
        <f t="shared" si="9"/>
        <v>0.1849727380143458</v>
      </c>
      <c r="K45" s="257"/>
      <c r="L45" s="257">
        <f t="shared" si="2"/>
        <v>0</v>
      </c>
      <c r="N45"/>
      <c r="O45"/>
      <c r="P45" s="14"/>
      <c r="R45" s="14"/>
      <c r="S45" s="14"/>
    </row>
    <row r="46" spans="1:19" x14ac:dyDescent="0.2">
      <c r="A46" s="11" t="str">
        <f t="shared" si="3"/>
        <v/>
      </c>
      <c r="B46">
        <f t="shared" si="4"/>
        <v>16</v>
      </c>
      <c r="C46" s="21">
        <f t="shared" si="0"/>
        <v>-0.33333333333333331</v>
      </c>
      <c r="D46" s="21">
        <f t="shared" si="1"/>
        <v>32.97070845852393</v>
      </c>
      <c r="E46" s="260">
        <f t="shared" si="5"/>
        <v>26.090577506882131</v>
      </c>
      <c r="F46" s="260">
        <f t="shared" si="6"/>
        <v>679.03279438077584</v>
      </c>
      <c r="G46" s="260"/>
      <c r="H46" s="276">
        <f t="shared" si="7"/>
        <v>594.83272787755948</v>
      </c>
      <c r="I46" s="276">
        <f t="shared" si="8"/>
        <v>2700.0423260690009</v>
      </c>
      <c r="J46" s="263">
        <f t="shared" si="9"/>
        <v>0.18053271160163606</v>
      </c>
      <c r="K46" s="257"/>
      <c r="L46" s="257">
        <f t="shared" si="2"/>
        <v>0</v>
      </c>
      <c r="N46"/>
      <c r="O46"/>
      <c r="P46" s="14"/>
      <c r="R46" s="14"/>
      <c r="S46" s="14"/>
    </row>
    <row r="47" spans="1:19" x14ac:dyDescent="0.2">
      <c r="A47" s="11" t="str">
        <f t="shared" si="3"/>
        <v/>
      </c>
      <c r="B47">
        <f t="shared" si="4"/>
        <v>17</v>
      </c>
      <c r="C47" s="21">
        <f t="shared" si="0"/>
        <v>-0.29166666666666669</v>
      </c>
      <c r="D47" s="21">
        <f t="shared" si="1"/>
        <v>32.627289636534428</v>
      </c>
      <c r="E47" s="260">
        <f t="shared" si="5"/>
        <v>26.410393142777529</v>
      </c>
      <c r="F47" s="260">
        <f t="shared" si="6"/>
        <v>725.36861856307951</v>
      </c>
      <c r="G47" s="260"/>
      <c r="H47" s="276">
        <f t="shared" si="7"/>
        <v>635.42290986125727</v>
      </c>
      <c r="I47" s="276">
        <f t="shared" si="8"/>
        <v>2960.0372326538895</v>
      </c>
      <c r="J47" s="263">
        <f t="shared" si="9"/>
        <v>0.17672923205227281</v>
      </c>
      <c r="K47" s="257"/>
      <c r="L47" s="257">
        <f t="shared" si="2"/>
        <v>0</v>
      </c>
      <c r="N47"/>
      <c r="O47"/>
      <c r="P47" s="14"/>
      <c r="R47" s="14"/>
      <c r="S47" s="14"/>
    </row>
    <row r="48" spans="1:19" x14ac:dyDescent="0.2">
      <c r="A48" s="11" t="str">
        <f t="shared" si="3"/>
        <v/>
      </c>
      <c r="B48">
        <f t="shared" si="4"/>
        <v>18</v>
      </c>
      <c r="C48" s="21">
        <f t="shared" si="0"/>
        <v>-0.25</v>
      </c>
      <c r="D48" s="21">
        <f t="shared" si="1"/>
        <v>32.287447822525969</v>
      </c>
      <c r="E48" s="260">
        <f t="shared" si="5"/>
        <v>26.66253868425671</v>
      </c>
      <c r="F48" s="260">
        <f t="shared" si="6"/>
        <v>772.1921508674443</v>
      </c>
      <c r="G48" s="260"/>
      <c r="H48" s="276">
        <f t="shared" si="7"/>
        <v>676.44032415988113</v>
      </c>
      <c r="I48" s="276">
        <f t="shared" si="8"/>
        <v>3223.2091765763817</v>
      </c>
      <c r="J48" s="263">
        <f t="shared" si="9"/>
        <v>0.1734618262569925</v>
      </c>
      <c r="K48" s="257"/>
      <c r="L48" s="257">
        <f t="shared" si="2"/>
        <v>0</v>
      </c>
      <c r="N48"/>
      <c r="O48"/>
      <c r="P48" s="14"/>
      <c r="R48" s="14"/>
      <c r="S48" s="14"/>
    </row>
    <row r="49" spans="1:19" x14ac:dyDescent="0.2">
      <c r="A49" s="11" t="str">
        <f t="shared" si="3"/>
        <v/>
      </c>
      <c r="B49">
        <f t="shared" si="4"/>
        <v>19</v>
      </c>
      <c r="C49" s="21">
        <f t="shared" si="0"/>
        <v>-0.20833333333333334</v>
      </c>
      <c r="D49" s="21">
        <f t="shared" si="1"/>
        <v>31.951145758825763</v>
      </c>
      <c r="E49" s="260">
        <f t="shared" si="5"/>
        <v>26.854716431285176</v>
      </c>
      <c r="F49" s="260">
        <f t="shared" si="6"/>
        <v>819.50852466996821</v>
      </c>
      <c r="G49" s="260"/>
      <c r="H49" s="276">
        <f t="shared" si="7"/>
        <v>717.88946761089198</v>
      </c>
      <c r="I49" s="276">
        <f t="shared" si="8"/>
        <v>3488.8993581582745</v>
      </c>
      <c r="J49" s="263">
        <f t="shared" si="9"/>
        <v>0.17065022689358159</v>
      </c>
      <c r="K49" s="257"/>
      <c r="L49" s="257">
        <f t="shared" si="2"/>
        <v>0</v>
      </c>
      <c r="N49"/>
      <c r="O49"/>
      <c r="P49" s="14"/>
      <c r="R49" s="14"/>
      <c r="S49" s="14"/>
    </row>
    <row r="50" spans="1:19" x14ac:dyDescent="0.2">
      <c r="A50" s="11" t="str">
        <f t="shared" si="3"/>
        <v/>
      </c>
      <c r="B50">
        <f t="shared" si="4"/>
        <v>20</v>
      </c>
      <c r="C50" s="21">
        <f t="shared" si="0"/>
        <v>-0.16666666666666666</v>
      </c>
      <c r="D50" s="21">
        <f t="shared" si="1"/>
        <v>31.618346575832351</v>
      </c>
      <c r="E50" s="260">
        <f t="shared" si="5"/>
        <v>26.993787419229534</v>
      </c>
      <c r="F50" s="260">
        <f t="shared" si="6"/>
        <v>867.32292737814498</v>
      </c>
      <c r="G50" s="260"/>
      <c r="H50" s="276">
        <f t="shared" si="7"/>
        <v>759.77488438325497</v>
      </c>
      <c r="I50" s="276">
        <f t="shared" si="8"/>
        <v>3756.5240423267342</v>
      </c>
      <c r="J50" s="263">
        <f t="shared" si="9"/>
        <v>0.16822953854755845</v>
      </c>
      <c r="K50" s="257"/>
      <c r="L50" s="257">
        <f t="shared" si="2"/>
        <v>0</v>
      </c>
      <c r="N50"/>
      <c r="O50"/>
      <c r="P50" s="14"/>
      <c r="R50" s="14"/>
      <c r="S50" s="14"/>
    </row>
    <row r="51" spans="1:19" x14ac:dyDescent="0.2">
      <c r="A51" s="11" t="str">
        <f t="shared" si="3"/>
        <v/>
      </c>
      <c r="B51">
        <f t="shared" si="4"/>
        <v>21</v>
      </c>
      <c r="C51" s="21">
        <f t="shared" si="0"/>
        <v>-0.125</v>
      </c>
      <c r="D51" s="21">
        <f t="shared" si="1"/>
        <v>31.289013787973467</v>
      </c>
      <c r="E51" s="260">
        <f t="shared" si="5"/>
        <v>27.085862951358845</v>
      </c>
      <c r="F51" s="260">
        <f t="shared" si="6"/>
        <v>915.6406009995701</v>
      </c>
      <c r="G51" s="260"/>
      <c r="H51" s="276">
        <f t="shared" si="7"/>
        <v>802.10116647562313</v>
      </c>
      <c r="I51" s="276">
        <f t="shared" si="8"/>
        <v>4025.5663606713611</v>
      </c>
      <c r="J51" s="263">
        <f t="shared" si="9"/>
        <v>0.16614672861485191</v>
      </c>
      <c r="K51" s="257"/>
      <c r="L51" s="257">
        <f t="shared" si="2"/>
        <v>0</v>
      </c>
      <c r="N51"/>
      <c r="O51"/>
      <c r="P51" s="14"/>
      <c r="R51" s="14"/>
      <c r="S51" s="14"/>
    </row>
    <row r="52" spans="1:19" x14ac:dyDescent="0.2">
      <c r="A52" s="11" t="str">
        <f t="shared" si="3"/>
        <v/>
      </c>
      <c r="B52">
        <f t="shared" si="4"/>
        <v>22</v>
      </c>
      <c r="C52" s="21">
        <f t="shared" si="0"/>
        <v>-8.3333333333333329E-2</v>
      </c>
      <c r="D52" s="21">
        <f t="shared" si="1"/>
        <v>30.963111289706067</v>
      </c>
      <c r="E52" s="260">
        <f t="shared" si="5"/>
        <v>27.13638617594928</v>
      </c>
      <c r="F52" s="260">
        <f t="shared" si="6"/>
        <v>964.46684271663435</v>
      </c>
      <c r="G52" s="260"/>
      <c r="H52" s="276">
        <f t="shared" si="7"/>
        <v>844.87295421977149</v>
      </c>
      <c r="I52" s="276">
        <f t="shared" si="8"/>
        <v>4295.5690054742472</v>
      </c>
      <c r="J52" s="263">
        <f t="shared" si="9"/>
        <v>0.1643580378582977</v>
      </c>
      <c r="K52" s="257"/>
      <c r="L52" s="257">
        <f t="shared" si="2"/>
        <v>0</v>
      </c>
      <c r="N52"/>
      <c r="O52"/>
      <c r="P52" s="14"/>
      <c r="R52" s="14"/>
      <c r="S52" s="14"/>
    </row>
    <row r="53" spans="1:19" x14ac:dyDescent="0.2">
      <c r="A53" s="11" t="str">
        <f t="shared" si="3"/>
        <v/>
      </c>
      <c r="B53">
        <f t="shared" si="4"/>
        <v>23</v>
      </c>
      <c r="C53" s="21">
        <f t="shared" si="0"/>
        <v>-4.1666666666666664E-2</v>
      </c>
      <c r="D53" s="21">
        <f t="shared" si="1"/>
        <v>30.640603351557964</v>
      </c>
      <c r="E53" s="260">
        <f t="shared" si="5"/>
        <v>27.150204790738005</v>
      </c>
      <c r="F53" s="260">
        <f t="shared" si="6"/>
        <v>1013.8070054672698</v>
      </c>
      <c r="G53" s="260"/>
      <c r="H53" s="276">
        <f t="shared" si="7"/>
        <v>888.09493678932813</v>
      </c>
      <c r="I53" s="276">
        <f t="shared" si="8"/>
        <v>4566.1277186990001</v>
      </c>
      <c r="J53" s="263">
        <f t="shared" si="9"/>
        <v>0.16282704115419269</v>
      </c>
      <c r="K53" s="257"/>
      <c r="L53" s="257">
        <f t="shared" si="2"/>
        <v>0</v>
      </c>
      <c r="N53"/>
      <c r="O53"/>
      <c r="P53" s="14"/>
      <c r="R53" s="14"/>
      <c r="S53" s="14"/>
    </row>
    <row r="54" spans="1:19" x14ac:dyDescent="0.2">
      <c r="A54" s="11" t="str">
        <f t="shared" si="3"/>
        <v>Anlieferung</v>
      </c>
      <c r="B54">
        <f t="shared" si="4"/>
        <v>24</v>
      </c>
      <c r="C54" s="21">
        <f t="shared" si="0"/>
        <v>0</v>
      </c>
      <c r="D54" s="21">
        <f>Ao_MuNuk*EXP(-lambdaMNuk*t)</f>
        <v>30.321454616210751</v>
      </c>
      <c r="E54" s="260">
        <f t="shared" si="5"/>
        <v>27.131635839713379</v>
      </c>
      <c r="F54" s="260">
        <f t="shared" si="6"/>
        <v>1063.6664985318039</v>
      </c>
      <c r="G54" s="260"/>
      <c r="H54" s="276">
        <f t="shared" si="7"/>
        <v>931.77185271385997</v>
      </c>
      <c r="I54" s="276">
        <f t="shared" si="8"/>
        <v>4836.8854894759097</v>
      </c>
      <c r="J54" s="263">
        <f t="shared" si="9"/>
        <v>0.16152317557488366</v>
      </c>
      <c r="K54" s="257">
        <f>E54*Ausbeute</f>
        <v>25.232421330933445</v>
      </c>
      <c r="L54" s="257">
        <f t="shared" si="2"/>
        <v>4498.3035052125961</v>
      </c>
      <c r="N54"/>
      <c r="O54"/>
      <c r="P54" s="14"/>
      <c r="R54" s="14"/>
      <c r="S54" s="14"/>
    </row>
    <row r="55" spans="1:19" x14ac:dyDescent="0.2">
      <c r="A55" s="11" t="str">
        <f t="shared" si="3"/>
        <v/>
      </c>
      <c r="B55">
        <f t="shared" si="4"/>
        <v>25</v>
      </c>
      <c r="C55" s="21">
        <f t="shared" si="0"/>
        <v>4.1666666666666664E-2</v>
      </c>
      <c r="D55" s="21">
        <f t="shared" si="1"/>
        <v>30.005630094623459</v>
      </c>
      <c r="E55" s="260">
        <f t="shared" si="5"/>
        <v>4.5963622882564072</v>
      </c>
      <c r="F55" s="260">
        <f t="shared" si="6"/>
        <v>1114.0507881259907</v>
      </c>
      <c r="G55" s="260"/>
      <c r="H55" s="276">
        <f t="shared" si="7"/>
        <v>975.90849039836746</v>
      </c>
      <c r="I55" s="276">
        <f t="shared" si="8"/>
        <v>5107.5273830241285</v>
      </c>
      <c r="J55" s="263">
        <f t="shared" si="9"/>
        <v>0.16042060945557868</v>
      </c>
      <c r="K55" s="257"/>
      <c r="L55" s="257">
        <f t="shared" si="2"/>
        <v>0</v>
      </c>
      <c r="M55" s="10"/>
      <c r="N55"/>
      <c r="O55"/>
      <c r="P55" s="14"/>
      <c r="R55" s="14"/>
      <c r="S55" s="14"/>
    </row>
    <row r="56" spans="1:19" x14ac:dyDescent="0.2">
      <c r="A56" s="11" t="str">
        <f t="shared" si="3"/>
        <v/>
      </c>
      <c r="B56">
        <f t="shared" si="4"/>
        <v>26</v>
      </c>
      <c r="C56" s="21">
        <f t="shared" si="0"/>
        <v>8.3333333333333329E-2</v>
      </c>
      <c r="D56" s="21">
        <f t="shared" si="1"/>
        <v>29.69309516219667</v>
      </c>
      <c r="E56" s="260">
        <f t="shared" si="5"/>
        <v>6.9699255657622983</v>
      </c>
      <c r="F56" s="260">
        <f t="shared" si="6"/>
        <v>1164.9653980002849</v>
      </c>
      <c r="G56" s="260"/>
      <c r="H56" s="276">
        <f t="shared" si="7"/>
        <v>1020.5096886482495</v>
      </c>
      <c r="I56" s="276">
        <f t="shared" si="8"/>
        <v>5158.6317438076312</v>
      </c>
      <c r="J56" s="263">
        <f t="shared" si="9"/>
        <v>0.16515396188992085</v>
      </c>
      <c r="K56" s="257"/>
      <c r="L56" s="257">
        <f t="shared" si="2"/>
        <v>0</v>
      </c>
      <c r="N56"/>
      <c r="O56"/>
      <c r="P56" s="14"/>
      <c r="R56" s="14"/>
      <c r="S56" s="14"/>
    </row>
    <row r="57" spans="1:19" x14ac:dyDescent="0.2">
      <c r="A57" s="11" t="str">
        <f t="shared" si="3"/>
        <v/>
      </c>
      <c r="B57">
        <f t="shared" si="4"/>
        <v>27</v>
      </c>
      <c r="C57" s="21">
        <f t="shared" si="0"/>
        <v>0.125</v>
      </c>
      <c r="D57" s="21">
        <f t="shared" si="1"/>
        <v>29.383815554976479</v>
      </c>
      <c r="E57" s="260">
        <f t="shared" si="5"/>
        <v>9.0554121854115905</v>
      </c>
      <c r="F57" s="260">
        <f t="shared" si="6"/>
        <v>1216.4159100454269</v>
      </c>
      <c r="G57" s="260"/>
      <c r="H57" s="276">
        <f t="shared" si="7"/>
        <v>1065.5803371997938</v>
      </c>
      <c r="I57" s="276">
        <f t="shared" si="8"/>
        <v>5232.9326200674186</v>
      </c>
      <c r="J57" s="263">
        <f t="shared" si="9"/>
        <v>0.16917966898366529</v>
      </c>
      <c r="K57" s="257"/>
      <c r="L57" s="257">
        <f t="shared" si="2"/>
        <v>0</v>
      </c>
      <c r="N57"/>
      <c r="O57"/>
      <c r="P57" s="14"/>
      <c r="R57" s="14"/>
      <c r="S57" s="14"/>
    </row>
    <row r="58" spans="1:19" x14ac:dyDescent="0.2">
      <c r="A58" s="11" t="str">
        <f t="shared" si="3"/>
        <v/>
      </c>
      <c r="B58">
        <f t="shared" si="4"/>
        <v>28</v>
      </c>
      <c r="C58" s="21">
        <f t="shared" si="0"/>
        <v>0.16666666666666666</v>
      </c>
      <c r="D58" s="21">
        <f t="shared" si="1"/>
        <v>29.077757365898101</v>
      </c>
      <c r="E58" s="260">
        <f t="shared" si="5"/>
        <v>10.884464902249688</v>
      </c>
      <c r="F58" s="260">
        <f t="shared" si="6"/>
        <v>1268.4079649043958</v>
      </c>
      <c r="G58" s="260"/>
      <c r="H58" s="276">
        <f t="shared" si="7"/>
        <v>1111.12537725625</v>
      </c>
      <c r="I58" s="276">
        <f t="shared" si="8"/>
        <v>5327.6234419013454</v>
      </c>
      <c r="J58" s="263">
        <f t="shared" si="9"/>
        <v>0.17256852355386995</v>
      </c>
      <c r="K58" s="257"/>
      <c r="L58" s="257">
        <f t="shared" si="2"/>
        <v>0</v>
      </c>
      <c r="N58"/>
      <c r="O58"/>
      <c r="P58" s="14"/>
      <c r="R58" s="14"/>
      <c r="S58" s="14"/>
    </row>
    <row r="59" spans="1:19" x14ac:dyDescent="0.2">
      <c r="A59" s="11" t="str">
        <f t="shared" si="3"/>
        <v/>
      </c>
      <c r="B59">
        <f t="shared" si="4"/>
        <v>29</v>
      </c>
      <c r="C59" s="21">
        <f t="shared" si="0"/>
        <v>0.20833333333333334</v>
      </c>
      <c r="D59" s="21">
        <f t="shared" si="1"/>
        <v>28.77488704106856</v>
      </c>
      <c r="E59" s="260">
        <f t="shared" si="5"/>
        <v>12.485281780762422</v>
      </c>
      <c r="F59" s="260">
        <f t="shared" si="6"/>
        <v>1320.9472625908061</v>
      </c>
      <c r="G59" s="260"/>
      <c r="H59" s="276">
        <f t="shared" si="7"/>
        <v>1157.1498020295458</v>
      </c>
      <c r="I59" s="276">
        <f t="shared" si="8"/>
        <v>5440.2060012773345</v>
      </c>
      <c r="J59" s="263">
        <f t="shared" si="9"/>
        <v>0.17539599750699095</v>
      </c>
      <c r="K59" s="257"/>
      <c r="L59" s="257">
        <f t="shared" si="2"/>
        <v>0</v>
      </c>
      <c r="N59"/>
      <c r="O59"/>
      <c r="P59" s="14"/>
      <c r="R59" s="14"/>
      <c r="S59" s="14"/>
    </row>
    <row r="60" spans="1:19" x14ac:dyDescent="0.2">
      <c r="A60" s="11" t="str">
        <f t="shared" si="3"/>
        <v/>
      </c>
      <c r="B60">
        <f t="shared" si="4"/>
        <v>30</v>
      </c>
      <c r="C60" s="21">
        <f t="shared" si="0"/>
        <v>0.25</v>
      </c>
      <c r="D60" s="21">
        <f t="shared" si="1"/>
        <v>28.47517137608806</v>
      </c>
      <c r="E60" s="260">
        <f t="shared" si="5"/>
        <v>13.882990870786905</v>
      </c>
      <c r="F60" s="260">
        <f t="shared" si="6"/>
        <v>1374.0395631138183</v>
      </c>
      <c r="G60" s="260"/>
      <c r="H60" s="276">
        <f t="shared" si="7"/>
        <v>1203.6586572877045</v>
      </c>
      <c r="I60" s="276">
        <f t="shared" si="8"/>
        <v>5568.4568840520315</v>
      </c>
      <c r="J60" s="263">
        <f t="shared" si="9"/>
        <v>0.17773746622308564</v>
      </c>
      <c r="K60" s="257"/>
      <c r="L60" s="257">
        <f t="shared" si="2"/>
        <v>0</v>
      </c>
      <c r="N60"/>
      <c r="O60"/>
      <c r="P60" s="14"/>
      <c r="R60" s="14"/>
      <c r="S60" s="14"/>
    </row>
    <row r="61" spans="1:19" x14ac:dyDescent="0.2">
      <c r="A61" s="11" t="str">
        <f t="shared" si="3"/>
        <v/>
      </c>
      <c r="B61">
        <f t="shared" si="4"/>
        <v>31</v>
      </c>
      <c r="C61" s="21">
        <f t="shared" si="0"/>
        <v>0.29166666666666669</v>
      </c>
      <c r="D61" s="21">
        <f t="shared" si="1"/>
        <v>28.178577512409735</v>
      </c>
      <c r="E61" s="260">
        <f t="shared" si="5"/>
        <v>15.099984133585128</v>
      </c>
      <c r="F61" s="260">
        <f t="shared" si="6"/>
        <v>1427.6906871096178</v>
      </c>
      <c r="G61" s="260"/>
      <c r="H61" s="276">
        <f t="shared" si="7"/>
        <v>1250.6570419080251</v>
      </c>
      <c r="I61" s="276">
        <f t="shared" si="8"/>
        <v>5710.3975531580045</v>
      </c>
      <c r="J61" s="263">
        <f t="shared" si="9"/>
        <v>0.17966488049016111</v>
      </c>
      <c r="K61" s="257"/>
      <c r="L61" s="257">
        <f t="shared" si="2"/>
        <v>0</v>
      </c>
      <c r="N61"/>
      <c r="O61"/>
      <c r="P61" s="14"/>
      <c r="R61" s="14"/>
      <c r="S61" s="14"/>
    </row>
    <row r="62" spans="1:19" x14ac:dyDescent="0.2">
      <c r="A62" s="11" t="str">
        <f t="shared" si="3"/>
        <v/>
      </c>
      <c r="B62">
        <f t="shared" si="4"/>
        <v>32</v>
      </c>
      <c r="C62" s="21">
        <f t="shared" si="0"/>
        <v>0.33333333333333331</v>
      </c>
      <c r="D62" s="21">
        <f t="shared" si="1"/>
        <v>27.88507293373727</v>
      </c>
      <c r="E62" s="260">
        <f t="shared" si="5"/>
        <v>16.156215050007233</v>
      </c>
      <c r="F62" s="260">
        <f t="shared" si="6"/>
        <v>1481.9065164795477</v>
      </c>
      <c r="G62" s="260"/>
      <c r="H62" s="276">
        <f t="shared" si="7"/>
        <v>1298.1501084360837</v>
      </c>
      <c r="I62" s="276">
        <f t="shared" si="8"/>
        <v>5864.2676858576679</v>
      </c>
      <c r="J62" s="263">
        <f t="shared" si="9"/>
        <v>0.1812446782244832</v>
      </c>
      <c r="K62" s="257"/>
      <c r="L62" s="257">
        <f t="shared" si="2"/>
        <v>0</v>
      </c>
      <c r="N62"/>
      <c r="O62"/>
      <c r="P62" s="14"/>
      <c r="R62" s="14"/>
      <c r="S62" s="14"/>
    </row>
    <row r="63" spans="1:19" x14ac:dyDescent="0.2">
      <c r="A63" s="11" t="str">
        <f t="shared" si="3"/>
        <v/>
      </c>
      <c r="B63">
        <f t="shared" si="4"/>
        <v>33</v>
      </c>
      <c r="C63" s="21">
        <f t="shared" si="0"/>
        <v>0.375</v>
      </c>
      <c r="D63" s="21">
        <f t="shared" si="1"/>
        <v>27.594625462460094</v>
      </c>
      <c r="E63" s="260">
        <f t="shared" si="5"/>
        <v>17.069463860658125</v>
      </c>
      <c r="F63" s="260">
        <f t="shared" si="6"/>
        <v>1536.6929950349552</v>
      </c>
      <c r="G63" s="260"/>
      <c r="H63" s="276">
        <f t="shared" si="7"/>
        <v>1346.1430636506202</v>
      </c>
      <c r="I63" s="276">
        <f t="shared" si="8"/>
        <v>6028.5014111506571</v>
      </c>
      <c r="J63" s="263">
        <f t="shared" si="9"/>
        <v>0.18253667254744432</v>
      </c>
      <c r="K63" s="257"/>
      <c r="L63" s="257">
        <f t="shared" si="2"/>
        <v>0</v>
      </c>
      <c r="N63"/>
      <c r="O63"/>
      <c r="P63" s="14"/>
      <c r="R63" s="14"/>
      <c r="S63" s="14"/>
    </row>
    <row r="64" spans="1:19" x14ac:dyDescent="0.2">
      <c r="A64" s="11" t="str">
        <f t="shared" si="3"/>
        <v/>
      </c>
      <c r="B64">
        <f t="shared" si="4"/>
        <v>34</v>
      </c>
      <c r="C64" s="21">
        <f t="shared" si="0"/>
        <v>0.41666666666666669</v>
      </c>
      <c r="D64" s="21">
        <f t="shared" si="1"/>
        <v>27.307203256125621</v>
      </c>
      <c r="E64" s="260">
        <f t="shared" si="5"/>
        <v>17.855573958391247</v>
      </c>
      <c r="F64" s="260">
        <f t="shared" si="6"/>
        <v>1592.0561291488236</v>
      </c>
      <c r="G64" s="260"/>
      <c r="H64" s="276">
        <f t="shared" si="7"/>
        <v>1394.6411691343692</v>
      </c>
      <c r="I64" s="276">
        <f t="shared" si="8"/>
        <v>6201.7061319127661</v>
      </c>
      <c r="J64" s="263">
        <f t="shared" si="9"/>
        <v>0.18359365545887057</v>
      </c>
      <c r="K64" s="257"/>
      <c r="L64" s="257">
        <f t="shared" si="2"/>
        <v>0</v>
      </c>
      <c r="N64"/>
      <c r="O64"/>
      <c r="P64" s="14"/>
      <c r="R64" s="14"/>
      <c r="S64" s="14"/>
    </row>
    <row r="65" spans="1:19" x14ac:dyDescent="0.2">
      <c r="A65" s="11" t="str">
        <f t="shared" si="3"/>
        <v/>
      </c>
      <c r="B65">
        <f t="shared" si="4"/>
        <v>35</v>
      </c>
      <c r="C65" s="21">
        <f t="shared" si="0"/>
        <v>0.45833333333333331</v>
      </c>
      <c r="D65" s="21">
        <f t="shared" si="1"/>
        <v>27.022774803948334</v>
      </c>
      <c r="E65" s="260">
        <f t="shared" si="5"/>
        <v>18.528662570585428</v>
      </c>
      <c r="F65" s="260">
        <f t="shared" si="6"/>
        <v>1648.0019884142694</v>
      </c>
      <c r="G65" s="260"/>
      <c r="H65" s="276">
        <f t="shared" si="7"/>
        <v>1443.6497418508995</v>
      </c>
      <c r="I65" s="276">
        <f t="shared" si="8"/>
        <v>6382.6436506496557</v>
      </c>
      <c r="J65" s="263">
        <f t="shared" si="9"/>
        <v>0.18446149019077898</v>
      </c>
      <c r="K65" s="257"/>
      <c r="L65" s="257">
        <f t="shared" si="2"/>
        <v>0</v>
      </c>
      <c r="N65" s="12" t="s">
        <v>18</v>
      </c>
      <c r="O65" t="s">
        <v>19</v>
      </c>
      <c r="P65" s="14"/>
      <c r="R65" s="14"/>
      <c r="S65" s="14"/>
    </row>
    <row r="66" spans="1:19" x14ac:dyDescent="0.2">
      <c r="A66" s="11" t="str">
        <f t="shared" si="3"/>
        <v/>
      </c>
      <c r="B66">
        <f t="shared" si="4"/>
        <v>36</v>
      </c>
      <c r="C66" s="21">
        <f t="shared" si="0"/>
        <v>0.5</v>
      </c>
      <c r="D66" s="21">
        <f t="shared" si="1"/>
        <v>26.741308923355152</v>
      </c>
      <c r="E66" s="260">
        <f t="shared" si="5"/>
        <v>19.101308527433176</v>
      </c>
      <c r="F66" s="260">
        <f t="shared" si="6"/>
        <v>1704.5367063099654</v>
      </c>
      <c r="G66" s="260"/>
      <c r="H66" s="276">
        <f t="shared" si="7"/>
        <v>1493.1741547275294</v>
      </c>
      <c r="I66" s="276">
        <f t="shared" si="8"/>
        <v>6570.2133483226553</v>
      </c>
      <c r="J66" s="263">
        <f t="shared" si="9"/>
        <v>0.18517951098873739</v>
      </c>
      <c r="K66" s="257"/>
      <c r="L66" s="257">
        <f t="shared" si="2"/>
        <v>0</v>
      </c>
      <c r="N66"/>
      <c r="O66" t="s">
        <v>20</v>
      </c>
      <c r="P66" s="14"/>
      <c r="R66" s="14"/>
      <c r="S66" s="14"/>
    </row>
    <row r="67" spans="1:19" x14ac:dyDescent="0.2">
      <c r="A67" s="11" t="str">
        <f t="shared" si="3"/>
        <v/>
      </c>
      <c r="B67">
        <f t="shared" si="4"/>
        <v>37</v>
      </c>
      <c r="C67" s="21">
        <f t="shared" si="0"/>
        <v>0.54166666666666663</v>
      </c>
      <c r="D67" s="21">
        <f t="shared" si="1"/>
        <v>26.462774756566816</v>
      </c>
      <c r="E67" s="260">
        <f t="shared" si="5"/>
        <v>19.584719608352948</v>
      </c>
      <c r="F67" s="260">
        <f t="shared" si="6"/>
        <v>1761.6664808725675</v>
      </c>
      <c r="G67" s="260"/>
      <c r="H67" s="276">
        <f t="shared" si="7"/>
        <v>1543.2198372443681</v>
      </c>
      <c r="I67" s="276">
        <f t="shared" si="8"/>
        <v>6763.4371929528243</v>
      </c>
      <c r="J67" s="263">
        <f t="shared" si="9"/>
        <v>0.18578109480556387</v>
      </c>
      <c r="K67" s="257"/>
      <c r="L67" s="257">
        <f t="shared" si="2"/>
        <v>0</v>
      </c>
      <c r="N67"/>
      <c r="O67"/>
      <c r="P67" s="14"/>
      <c r="R67" s="14"/>
      <c r="S67" s="14"/>
    </row>
    <row r="68" spans="1:19" x14ac:dyDescent="0.2">
      <c r="A68" s="11" t="str">
        <f t="shared" si="3"/>
        <v/>
      </c>
      <c r="B68">
        <f t="shared" si="4"/>
        <v>38</v>
      </c>
      <c r="C68" s="21">
        <f t="shared" si="0"/>
        <v>0.58333333333333337</v>
      </c>
      <c r="D68" s="21">
        <f t="shared" si="1"/>
        <v>26.187141767214897</v>
      </c>
      <c r="E68" s="260">
        <f t="shared" si="5"/>
        <v>19.988881687597566</v>
      </c>
      <c r="F68" s="260">
        <f t="shared" si="6"/>
        <v>1819.3975753762159</v>
      </c>
      <c r="G68" s="260"/>
      <c r="H68" s="276">
        <f t="shared" si="7"/>
        <v>1593.7922760295646</v>
      </c>
      <c r="I68" s="276">
        <f t="shared" si="8"/>
        <v>6961.4463789947968</v>
      </c>
      <c r="J68" s="263">
        <f t="shared" si="9"/>
        <v>0.18629430928774321</v>
      </c>
      <c r="K68" s="257"/>
      <c r="L68" s="257">
        <f t="shared" si="2"/>
        <v>0</v>
      </c>
      <c r="N68"/>
      <c r="O68"/>
      <c r="P68" s="14"/>
      <c r="R68" s="14"/>
      <c r="S68" s="14"/>
    </row>
    <row r="69" spans="1:19" x14ac:dyDescent="0.2">
      <c r="A69" s="11" t="str">
        <f t="shared" si="3"/>
        <v/>
      </c>
      <c r="B69">
        <f t="shared" si="4"/>
        <v>39</v>
      </c>
      <c r="C69" s="21">
        <f t="shared" si="0"/>
        <v>0.625</v>
      </c>
      <c r="D69" s="21">
        <f t="shared" si="1"/>
        <v>25.914379736993979</v>
      </c>
      <c r="E69" s="260">
        <f t="shared" si="5"/>
        <v>20.322691658568566</v>
      </c>
      <c r="F69" s="260">
        <f t="shared" si="6"/>
        <v>1877.7363190192045</v>
      </c>
      <c r="G69" s="260"/>
      <c r="H69" s="276">
        <f t="shared" si="7"/>
        <v>1644.8970154608223</v>
      </c>
      <c r="I69" s="276">
        <f t="shared" si="8"/>
        <v>7163.4694201159464</v>
      </c>
      <c r="J69" s="263">
        <f t="shared" si="9"/>
        <v>0.18674257338081723</v>
      </c>
      <c r="K69" s="257"/>
      <c r="L69" s="257">
        <f t="shared" si="2"/>
        <v>0</v>
      </c>
      <c r="N69"/>
      <c r="O69"/>
      <c r="P69" s="14"/>
      <c r="R69" s="14"/>
      <c r="S69" s="14"/>
    </row>
    <row r="70" spans="1:19" x14ac:dyDescent="0.2">
      <c r="A70" s="11" t="str">
        <f t="shared" si="3"/>
        <v/>
      </c>
      <c r="B70">
        <f t="shared" si="4"/>
        <v>40</v>
      </c>
      <c r="C70" s="21">
        <f t="shared" si="0"/>
        <v>0.66666666666666663</v>
      </c>
      <c r="D70" s="21">
        <f t="shared" si="1"/>
        <v>25.644458762348791</v>
      </c>
      <c r="E70" s="260">
        <f t="shared" si="5"/>
        <v>20.594075901056314</v>
      </c>
      <c r="F70" s="260">
        <f t="shared" si="6"/>
        <v>1936.6891076178549</v>
      </c>
      <c r="G70" s="260"/>
      <c r="H70" s="276">
        <f t="shared" si="7"/>
        <v>1696.5396582732403</v>
      </c>
      <c r="I70" s="276">
        <f t="shared" si="8"/>
        <v>7368.8215373065059</v>
      </c>
      <c r="J70" s="263">
        <f t="shared" si="9"/>
        <v>0.18714529092348467</v>
      </c>
      <c r="K70" s="257"/>
      <c r="L70" s="257">
        <f t="shared" si="2"/>
        <v>0</v>
      </c>
      <c r="N70"/>
      <c r="O70"/>
      <c r="P70" s="14"/>
      <c r="R70" s="14"/>
      <c r="S70" s="14"/>
    </row>
    <row r="71" spans="1:19" x14ac:dyDescent="0.2">
      <c r="A71" s="11" t="str">
        <f t="shared" si="3"/>
        <v/>
      </c>
      <c r="B71">
        <f t="shared" si="4"/>
        <v>41</v>
      </c>
      <c r="C71" s="21">
        <f t="shared" si="0"/>
        <v>0.70833333333333337</v>
      </c>
      <c r="D71" s="21">
        <f t="shared" si="1"/>
        <v>25.377349251195799</v>
      </c>
      <c r="E71" s="260">
        <f t="shared" si="5"/>
        <v>20.81009586375027</v>
      </c>
      <c r="F71" s="260">
        <f t="shared" si="6"/>
        <v>1996.2624043077096</v>
      </c>
      <c r="G71" s="260"/>
      <c r="H71" s="276">
        <f t="shared" si="7"/>
        <v>1748.7258661735527</v>
      </c>
      <c r="I71" s="276">
        <f t="shared" si="8"/>
        <v>7576.8952014383412</v>
      </c>
      <c r="J71" s="263">
        <f t="shared" si="9"/>
        <v>0.18751843480397459</v>
      </c>
      <c r="K71" s="257"/>
      <c r="L71" s="257">
        <f t="shared" si="2"/>
        <v>0</v>
      </c>
      <c r="N71"/>
      <c r="O71"/>
      <c r="P71" s="14"/>
      <c r="R71" s="14"/>
      <c r="S71" s="14"/>
    </row>
    <row r="72" spans="1:19" x14ac:dyDescent="0.2">
      <c r="A72" s="11" t="str">
        <f t="shared" si="3"/>
        <v/>
      </c>
      <c r="B72">
        <f t="shared" si="4"/>
        <v>42</v>
      </c>
      <c r="C72" s="21">
        <f t="shared" si="0"/>
        <v>0.75</v>
      </c>
      <c r="D72" s="21">
        <f t="shared" si="1"/>
        <v>25.113021919678943</v>
      </c>
      <c r="E72" s="260">
        <f t="shared" si="5"/>
        <v>20.977042163356732</v>
      </c>
      <c r="F72" s="260">
        <f t="shared" si="6"/>
        <v>2056.4627402521014</v>
      </c>
      <c r="G72" s="260"/>
      <c r="H72" s="276">
        <f t="shared" si="7"/>
        <v>1801.4613604608398</v>
      </c>
      <c r="I72" s="276">
        <f t="shared" si="8"/>
        <v>7787.1517047123989</v>
      </c>
      <c r="J72" s="263">
        <f t="shared" si="9"/>
        <v>0.18787507100520306</v>
      </c>
      <c r="K72" s="257"/>
      <c r="L72" s="257">
        <f t="shared" si="2"/>
        <v>0</v>
      </c>
      <c r="N72"/>
      <c r="O72"/>
      <c r="P72" s="14"/>
      <c r="R72" s="14"/>
      <c r="S72" s="14"/>
    </row>
    <row r="73" spans="1:19" x14ac:dyDescent="0.2">
      <c r="A73" s="11" t="str">
        <f t="shared" si="3"/>
        <v/>
      </c>
      <c r="B73">
        <f t="shared" si="4"/>
        <v>43</v>
      </c>
      <c r="C73" s="21">
        <f t="shared" si="0"/>
        <v>0.79166666666666663</v>
      </c>
      <c r="D73" s="21">
        <f t="shared" si="1"/>
        <v>24.851447788959192</v>
      </c>
      <c r="E73" s="260">
        <f t="shared" si="5"/>
        <v>21.100518449252945</v>
      </c>
      <c r="F73" s="260">
        <f t="shared" si="6"/>
        <v>2117.296715358179</v>
      </c>
      <c r="G73" s="260"/>
      <c r="H73" s="276">
        <f t="shared" si="7"/>
        <v>1854.7519226537643</v>
      </c>
      <c r="I73" s="276">
        <f t="shared" si="8"/>
        <v>7999.1136490906629</v>
      </c>
      <c r="J73" s="263">
        <f t="shared" si="9"/>
        <v>0.18822581951718448</v>
      </c>
      <c r="K73" s="257"/>
      <c r="L73" s="257">
        <f t="shared" si="2"/>
        <v>0</v>
      </c>
      <c r="N73"/>
      <c r="O73"/>
      <c r="P73" s="14"/>
      <c r="R73" s="14"/>
      <c r="S73" s="14"/>
    </row>
    <row r="74" spans="1:19" x14ac:dyDescent="0.2">
      <c r="A74" s="11" t="str">
        <f t="shared" si="3"/>
        <v/>
      </c>
      <c r="B74">
        <f t="shared" si="4"/>
        <v>44</v>
      </c>
      <c r="C74" s="21">
        <f t="shared" si="0"/>
        <v>0.83333333333333337</v>
      </c>
      <c r="D74" s="21">
        <f t="shared" si="1"/>
        <v>24.592598182037523</v>
      </c>
      <c r="E74" s="260">
        <f t="shared" si="5"/>
        <v>21.185516146773779</v>
      </c>
      <c r="F74" s="260">
        <f t="shared" si="6"/>
        <v>2178.7709990004746</v>
      </c>
      <c r="G74" s="260"/>
      <c r="H74" s="276">
        <f t="shared" si="7"/>
        <v>1908.6033951244146</v>
      </c>
      <c r="I74" s="276">
        <f t="shared" si="8"/>
        <v>8212.3582519791307</v>
      </c>
      <c r="J74" s="263">
        <f t="shared" si="9"/>
        <v>0.18857925379755053</v>
      </c>
      <c r="K74" s="257"/>
      <c r="L74" s="257">
        <f t="shared" si="2"/>
        <v>0</v>
      </c>
      <c r="N74"/>
      <c r="O74"/>
      <c r="P74" s="14"/>
      <c r="R74" s="14"/>
      <c r="S74" s="14"/>
    </row>
    <row r="75" spans="1:19" x14ac:dyDescent="0.2">
      <c r="A75" s="11" t="str">
        <f t="shared" si="3"/>
        <v/>
      </c>
      <c r="B75">
        <f t="shared" si="4"/>
        <v>45</v>
      </c>
      <c r="C75" s="21">
        <f t="shared" si="0"/>
        <v>0.875</v>
      </c>
      <c r="D75" s="21">
        <f t="shared" si="1"/>
        <v>24.336444720610974</v>
      </c>
      <c r="E75" s="260">
        <f t="shared" si="5"/>
        <v>21.236481071167546</v>
      </c>
      <c r="F75" s="260">
        <f t="shared" si="6"/>
        <v>2240.8923307520736</v>
      </c>
      <c r="G75" s="260"/>
      <c r="H75" s="276">
        <f t="shared" si="7"/>
        <v>1963.0216817388159</v>
      </c>
      <c r="I75" s="276">
        <f t="shared" si="8"/>
        <v>8426.5113802752821</v>
      </c>
      <c r="J75" s="263">
        <f t="shared" si="9"/>
        <v>0.1889422431231253</v>
      </c>
      <c r="K75" s="257"/>
      <c r="L75" s="257">
        <f t="shared" si="2"/>
        <v>0</v>
      </c>
      <c r="N75"/>
      <c r="O75"/>
      <c r="P75" s="14"/>
      <c r="R75" s="14"/>
      <c r="S75" s="14"/>
    </row>
    <row r="76" spans="1:19" x14ac:dyDescent="0.2">
      <c r="A76" s="11" t="str">
        <f t="shared" si="3"/>
        <v/>
      </c>
      <c r="B76">
        <f t="shared" si="4"/>
        <v>46</v>
      </c>
      <c r="C76" s="21">
        <f t="shared" si="0"/>
        <v>0.91666666666666663</v>
      </c>
      <c r="D76" s="21">
        <f t="shared" si="1"/>
        <v>24.082959321961489</v>
      </c>
      <c r="E76" s="260">
        <f t="shared" si="5"/>
        <v>21.257372796364432</v>
      </c>
      <c r="F76" s="260">
        <f t="shared" si="6"/>
        <v>2303.6675211235042</v>
      </c>
      <c r="G76" s="260"/>
      <c r="H76" s="276">
        <f t="shared" si="7"/>
        <v>2018.0127485041889</v>
      </c>
      <c r="I76" s="276">
        <f t="shared" si="8"/>
        <v>8641.2422335607935</v>
      </c>
      <c r="J76" s="263">
        <f t="shared" si="9"/>
        <v>0.1893202434785218</v>
      </c>
      <c r="K76" s="257"/>
      <c r="L76" s="257">
        <f t="shared" si="2"/>
        <v>0</v>
      </c>
      <c r="N76"/>
      <c r="O76"/>
      <c r="P76" s="14"/>
      <c r="R76" s="14"/>
      <c r="S76" s="14"/>
    </row>
    <row r="77" spans="1:19" x14ac:dyDescent="0.2">
      <c r="A77" s="11" t="str">
        <f t="shared" si="3"/>
        <v/>
      </c>
      <c r="B77">
        <f t="shared" si="4"/>
        <v>47</v>
      </c>
      <c r="C77" s="21">
        <f t="shared" si="0"/>
        <v>0.95833333333333337</v>
      </c>
      <c r="D77" s="21">
        <f t="shared" si="1"/>
        <v>23.832114195877129</v>
      </c>
      <c r="E77" s="260">
        <f t="shared" si="5"/>
        <v>21.251717566542041</v>
      </c>
      <c r="F77" s="260">
        <f t="shared" si="6"/>
        <v>2367.1034523093786</v>
      </c>
      <c r="G77" s="260"/>
      <c r="H77" s="276">
        <f t="shared" si="7"/>
        <v>2073.5826242230141</v>
      </c>
      <c r="I77" s="276">
        <f t="shared" si="8"/>
        <v>8856.258605836083</v>
      </c>
      <c r="J77" s="263">
        <f t="shared" si="9"/>
        <v>0.18971754306185859</v>
      </c>
      <c r="K77" s="257"/>
      <c r="L77" s="257">
        <f t="shared" si="2"/>
        <v>0</v>
      </c>
      <c r="N77"/>
      <c r="O77"/>
      <c r="P77" s="14"/>
      <c r="R77" s="14"/>
      <c r="S77" s="14"/>
    </row>
    <row r="78" spans="1:19" x14ac:dyDescent="0.2">
      <c r="A78" s="11" t="str">
        <f t="shared" si="3"/>
        <v/>
      </c>
      <c r="B78">
        <f t="shared" si="4"/>
        <v>48</v>
      </c>
      <c r="C78" s="21">
        <f t="shared" si="0"/>
        <v>1</v>
      </c>
      <c r="D78" s="21">
        <f t="shared" si="1"/>
        <v>23.583881841605361</v>
      </c>
      <c r="E78" s="260">
        <f t="shared" si="5"/>
        <v>21.222655452771946</v>
      </c>
      <c r="F78" s="260">
        <f t="shared" si="6"/>
        <v>2431.2070789429081</v>
      </c>
      <c r="G78" s="260"/>
      <c r="H78" s="276">
        <f t="shared" si="7"/>
        <v>2129.7374011539864</v>
      </c>
      <c r="I78" s="276">
        <f t="shared" si="8"/>
        <v>9071.3026628721345</v>
      </c>
      <c r="J78" s="263">
        <f t="shared" si="9"/>
        <v>0.19013746839402607</v>
      </c>
      <c r="K78" s="257">
        <f>E78*Ausbeute</f>
        <v>19.73706957107791</v>
      </c>
      <c r="L78" s="257">
        <f t="shared" si="2"/>
        <v>8436.3114764710863</v>
      </c>
      <c r="N78"/>
      <c r="O78"/>
      <c r="P78" s="14"/>
      <c r="R78" s="14"/>
      <c r="S78" s="14"/>
    </row>
    <row r="79" spans="1:19" x14ac:dyDescent="0.2">
      <c r="A79" s="11" t="str">
        <f t="shared" si="3"/>
        <v/>
      </c>
      <c r="B79">
        <f t="shared" si="4"/>
        <v>49</v>
      </c>
      <c r="C79" s="21">
        <f t="shared" si="0"/>
        <v>1.0416666666666667</v>
      </c>
      <c r="D79" s="21">
        <f t="shared" si="1"/>
        <v>23.3382350448381</v>
      </c>
      <c r="E79" s="260">
        <f t="shared" si="5"/>
        <v>3.582502426468996</v>
      </c>
      <c r="F79" s="260">
        <f t="shared" si="6"/>
        <v>2495.9854288583588</v>
      </c>
      <c r="G79" s="260"/>
      <c r="H79" s="276">
        <f t="shared" si="7"/>
        <v>2186.4832356799207</v>
      </c>
      <c r="I79" s="276">
        <f t="shared" si="8"/>
        <v>9286.1471790986379</v>
      </c>
      <c r="J79" s="263">
        <f t="shared" si="9"/>
        <v>0.1905825566265418</v>
      </c>
      <c r="K79" s="257"/>
      <c r="L79" s="257">
        <f t="shared" si="2"/>
        <v>0</v>
      </c>
      <c r="N79"/>
      <c r="O79"/>
      <c r="P79" s="14"/>
      <c r="R79" s="14"/>
      <c r="S79" s="14"/>
    </row>
    <row r="80" spans="1:19" x14ac:dyDescent="0.2">
      <c r="A80" s="11" t="str">
        <f t="shared" si="3"/>
        <v/>
      </c>
      <c r="B80">
        <f t="shared" si="4"/>
        <v>50</v>
      </c>
      <c r="C80" s="21">
        <f t="shared" si="0"/>
        <v>1.0833333333333333</v>
      </c>
      <c r="D80" s="21">
        <f t="shared" si="1"/>
        <v>23.095146874728115</v>
      </c>
      <c r="E80" s="260">
        <f t="shared" si="5"/>
        <v>5.4278356929355018</v>
      </c>
      <c r="F80" s="260">
        <f t="shared" si="6"/>
        <v>2561.4456038615253</v>
      </c>
      <c r="G80" s="260"/>
      <c r="H80" s="276">
        <f t="shared" si="7"/>
        <v>2243.826348982695</v>
      </c>
      <c r="I80" s="276">
        <f t="shared" si="8"/>
        <v>9329.1752582478239</v>
      </c>
      <c r="J80" s="263">
        <f t="shared" si="9"/>
        <v>0.19388456211574437</v>
      </c>
      <c r="K80" s="257"/>
      <c r="L80" s="257">
        <f t="shared" si="2"/>
        <v>0</v>
      </c>
      <c r="N80"/>
      <c r="O80"/>
      <c r="P80" s="14"/>
      <c r="R80" s="14"/>
      <c r="S80" s="14"/>
    </row>
    <row r="81" spans="1:19" x14ac:dyDescent="0.2">
      <c r="A81" s="11" t="str">
        <f t="shared" si="3"/>
        <v/>
      </c>
      <c r="B81">
        <f t="shared" si="4"/>
        <v>51</v>
      </c>
      <c r="C81" s="21">
        <f t="shared" si="0"/>
        <v>1.125</v>
      </c>
      <c r="D81" s="21">
        <f t="shared" si="1"/>
        <v>22.854590680936557</v>
      </c>
      <c r="E81" s="260">
        <f t="shared" si="5"/>
        <v>7.0491927235259553</v>
      </c>
      <c r="F81" s="260">
        <f t="shared" si="6"/>
        <v>2627.5947805083242</v>
      </c>
      <c r="G81" s="260"/>
      <c r="H81" s="276">
        <f t="shared" si="7"/>
        <v>2301.7730277252904</v>
      </c>
      <c r="I81" s="276">
        <f t="shared" si="8"/>
        <v>9390.2713048584301</v>
      </c>
      <c r="J81" s="263">
        <f t="shared" si="9"/>
        <v>0.19686660110504747</v>
      </c>
      <c r="K81" s="257"/>
      <c r="L81" s="257">
        <f t="shared" si="2"/>
        <v>0</v>
      </c>
      <c r="N81"/>
      <c r="O81"/>
      <c r="P81" s="14"/>
      <c r="R81" s="14"/>
      <c r="S81" s="14"/>
    </row>
    <row r="82" spans="1:19" x14ac:dyDescent="0.2">
      <c r="A82" s="11" t="str">
        <f t="shared" si="3"/>
        <v/>
      </c>
      <c r="B82">
        <f t="shared" si="4"/>
        <v>52</v>
      </c>
      <c r="C82" s="21">
        <f t="shared" si="0"/>
        <v>1.1666666666666667</v>
      </c>
      <c r="D82" s="21">
        <f t="shared" si="1"/>
        <v>22.616540090711208</v>
      </c>
      <c r="E82" s="260">
        <f t="shared" si="5"/>
        <v>8.4711754862734896</v>
      </c>
      <c r="F82" s="260">
        <f t="shared" si="6"/>
        <v>2694.440210891571</v>
      </c>
      <c r="G82" s="260"/>
      <c r="H82" s="276">
        <f t="shared" si="7"/>
        <v>2360.3296247410149</v>
      </c>
      <c r="I82" s="276">
        <f t="shared" si="8"/>
        <v>9467.2535990740635</v>
      </c>
      <c r="J82" s="263">
        <f t="shared" si="9"/>
        <v>0.19956144717616051</v>
      </c>
      <c r="K82" s="257"/>
      <c r="L82" s="257">
        <f t="shared" si="2"/>
        <v>0</v>
      </c>
      <c r="N82"/>
      <c r="O82"/>
      <c r="P82" s="14"/>
      <c r="R82" s="14"/>
      <c r="S82" s="14"/>
    </row>
    <row r="83" spans="1:19" x14ac:dyDescent="0.2">
      <c r="A83" s="11" t="str">
        <f t="shared" si="3"/>
        <v/>
      </c>
      <c r="B83">
        <f t="shared" si="4"/>
        <v>53</v>
      </c>
      <c r="C83" s="21">
        <f t="shared" si="0"/>
        <v>1.2083333333333333</v>
      </c>
      <c r="D83" s="21">
        <f t="shared" si="1"/>
        <v>22.380969005995183</v>
      </c>
      <c r="E83" s="260">
        <f t="shared" si="5"/>
        <v>9.7157077311442741</v>
      </c>
      <c r="F83" s="260">
        <f t="shared" si="6"/>
        <v>2761.9892234360482</v>
      </c>
      <c r="G83" s="260"/>
      <c r="H83" s="276">
        <f t="shared" si="7"/>
        <v>2419.5025597299768</v>
      </c>
      <c r="I83" s="276">
        <f t="shared" si="8"/>
        <v>9558.1801734633118</v>
      </c>
      <c r="J83" s="263">
        <f t="shared" si="9"/>
        <v>0.20200088895533214</v>
      </c>
      <c r="K83" s="257"/>
      <c r="L83" s="257">
        <f t="shared" si="2"/>
        <v>0</v>
      </c>
      <c r="N83"/>
      <c r="O83"/>
      <c r="P83" s="14"/>
      <c r="R83" s="14"/>
      <c r="S83" s="14"/>
    </row>
    <row r="84" spans="1:19" x14ac:dyDescent="0.2">
      <c r="A84" s="11" t="str">
        <f t="shared" si="3"/>
        <v/>
      </c>
      <c r="B84">
        <f t="shared" si="4"/>
        <v>54</v>
      </c>
      <c r="C84" s="21">
        <f t="shared" si="0"/>
        <v>1.25</v>
      </c>
      <c r="D84" s="21">
        <f t="shared" si="1"/>
        <v>22.147851600565719</v>
      </c>
      <c r="E84" s="260">
        <f t="shared" si="5"/>
        <v>10.802326297431231</v>
      </c>
      <c r="F84" s="260">
        <f t="shared" si="6"/>
        <v>2830.249223701941</v>
      </c>
      <c r="G84" s="260"/>
      <c r="H84" s="276">
        <f t="shared" si="7"/>
        <v>2479.2983199628984</v>
      </c>
      <c r="I84" s="276">
        <f t="shared" si="8"/>
        <v>9661.3227142346987</v>
      </c>
      <c r="J84" s="263">
        <f t="shared" si="9"/>
        <v>0.20421511494175071</v>
      </c>
      <c r="K84" s="257"/>
      <c r="L84" s="257">
        <f t="shared" si="2"/>
        <v>0</v>
      </c>
      <c r="N84"/>
      <c r="O84"/>
      <c r="P84" s="14"/>
      <c r="R84" s="14"/>
      <c r="S84" s="14"/>
    </row>
    <row r="85" spans="1:19" x14ac:dyDescent="0.2">
      <c r="A85" s="11" t="str">
        <f t="shared" si="3"/>
        <v/>
      </c>
      <c r="B85">
        <f t="shared" si="4"/>
        <v>55</v>
      </c>
      <c r="C85" s="21">
        <f t="shared" si="0"/>
        <v>1.2916666666666667</v>
      </c>
      <c r="D85" s="21">
        <f t="shared" si="1"/>
        <v>21.917162317202799</v>
      </c>
      <c r="E85" s="260">
        <f t="shared" si="5"/>
        <v>11.74844073848927</v>
      </c>
      <c r="F85" s="260">
        <f t="shared" si="6"/>
        <v>2899.227695196716</v>
      </c>
      <c r="G85" s="260"/>
      <c r="H85" s="276">
        <f t="shared" si="7"/>
        <v>2539.7234609923216</v>
      </c>
      <c r="I85" s="276">
        <f t="shared" si="8"/>
        <v>9775.1433012051257</v>
      </c>
      <c r="J85" s="263">
        <f t="shared" si="9"/>
        <v>0.20623231335221828</v>
      </c>
      <c r="K85" s="257"/>
      <c r="L85" s="257">
        <f t="shared" si="2"/>
        <v>0</v>
      </c>
      <c r="N85"/>
      <c r="O85"/>
      <c r="P85" s="14"/>
      <c r="R85" s="14"/>
      <c r="S85" s="14"/>
    </row>
    <row r="86" spans="1:19" x14ac:dyDescent="0.2">
      <c r="A86" s="11" t="str">
        <f t="shared" si="3"/>
        <v/>
      </c>
      <c r="B86">
        <f t="shared" si="4"/>
        <v>56</v>
      </c>
      <c r="C86" s="21">
        <f t="shared" si="0"/>
        <v>1.3333333333333333</v>
      </c>
      <c r="D86" s="21">
        <f t="shared" si="1"/>
        <v>21.688875864887258</v>
      </c>
      <c r="E86" s="260">
        <f t="shared" si="5"/>
        <v>12.569564709598255</v>
      </c>
      <c r="F86" s="260">
        <f t="shared" si="6"/>
        <v>2968.9322001955702</v>
      </c>
      <c r="G86" s="260"/>
      <c r="H86" s="276">
        <f t="shared" si="7"/>
        <v>2600.7846073713172</v>
      </c>
      <c r="I86" s="276">
        <f t="shared" si="8"/>
        <v>9898.2736777784503</v>
      </c>
      <c r="J86" s="263">
        <f t="shared" si="9"/>
        <v>0.20807844463461142</v>
      </c>
      <c r="K86" s="257"/>
      <c r="L86" s="257">
        <f t="shared" si="2"/>
        <v>0</v>
      </c>
      <c r="N86"/>
      <c r="O86"/>
      <c r="P86" s="14"/>
      <c r="R86" s="14"/>
      <c r="S86" s="14"/>
    </row>
    <row r="87" spans="1:19" x14ac:dyDescent="0.2">
      <c r="A87" s="11" t="str">
        <f t="shared" si="3"/>
        <v/>
      </c>
      <c r="B87">
        <f t="shared" si="4"/>
        <v>57</v>
      </c>
      <c r="C87" s="21">
        <f t="shared" si="0"/>
        <v>1.375</v>
      </c>
      <c r="D87" s="21">
        <f t="shared" si="1"/>
        <v>21.462967216028044</v>
      </c>
      <c r="E87" s="260">
        <f t="shared" si="5"/>
        <v>13.279522189978614</v>
      </c>
      <c r="F87" s="260">
        <f t="shared" si="6"/>
        <v>3039.3703805704886</v>
      </c>
      <c r="G87" s="260"/>
      <c r="H87" s="276">
        <f t="shared" si="7"/>
        <v>2662.4884533797463</v>
      </c>
      <c r="I87" s="276">
        <f t="shared" si="8"/>
        <v>10029.496775769592</v>
      </c>
      <c r="J87" s="263">
        <f t="shared" si="9"/>
        <v>0.20977714717669865</v>
      </c>
      <c r="K87" s="257"/>
      <c r="L87" s="257">
        <f t="shared" si="2"/>
        <v>0</v>
      </c>
      <c r="N87"/>
      <c r="O87"/>
      <c r="P87" s="14"/>
      <c r="R87" s="14"/>
      <c r="S87" s="14"/>
    </row>
    <row r="88" spans="1:19" x14ac:dyDescent="0.2">
      <c r="A88" s="11" t="str">
        <f t="shared" si="3"/>
        <v/>
      </c>
      <c r="B88">
        <f t="shared" si="4"/>
        <v>58</v>
      </c>
      <c r="C88" s="21">
        <f t="shared" si="0"/>
        <v>1.4166666666666667</v>
      </c>
      <c r="D88" s="21">
        <f t="shared" si="1"/>
        <v>21.239411603718413</v>
      </c>
      <c r="E88" s="260">
        <f t="shared" si="5"/>
        <v>13.89063127598201</v>
      </c>
      <c r="F88" s="260">
        <f t="shared" si="6"/>
        <v>3110.5499586280498</v>
      </c>
      <c r="G88" s="260"/>
      <c r="H88" s="276">
        <f t="shared" si="7"/>
        <v>2724.8417637581697</v>
      </c>
      <c r="I88" s="276">
        <f t="shared" si="8"/>
        <v>10167.730249836277</v>
      </c>
      <c r="J88" s="263">
        <f t="shared" si="9"/>
        <v>0.2113497416097414</v>
      </c>
      <c r="K88" s="257"/>
      <c r="L88" s="257">
        <f t="shared" si="2"/>
        <v>0</v>
      </c>
      <c r="N88"/>
      <c r="O88"/>
      <c r="P88" s="14"/>
      <c r="R88" s="14"/>
      <c r="S88" s="14"/>
    </row>
    <row r="89" spans="1:19" x14ac:dyDescent="0.2">
      <c r="A89" s="11" t="str">
        <f t="shared" si="3"/>
        <v/>
      </c>
      <c r="B89">
        <f t="shared" si="4"/>
        <v>59</v>
      </c>
      <c r="C89" s="21">
        <f t="shared" si="0"/>
        <v>1.4583333333333333</v>
      </c>
      <c r="D89" s="21">
        <f t="shared" si="1"/>
        <v>21.01818451902065</v>
      </c>
      <c r="E89" s="260">
        <f t="shared" si="5"/>
        <v>14.413867984802856</v>
      </c>
      <c r="F89" s="260">
        <f t="shared" si="6"/>
        <v>3182.478737956038</v>
      </c>
      <c r="G89" s="260"/>
      <c r="H89" s="276">
        <f t="shared" si="7"/>
        <v>2787.8513744494867</v>
      </c>
      <c r="I89" s="276">
        <f t="shared" si="8"/>
        <v>10312.011802952477</v>
      </c>
      <c r="J89" s="263">
        <f t="shared" si="9"/>
        <v>0.21281530476277757</v>
      </c>
      <c r="K89" s="257"/>
      <c r="L89" s="257">
        <f t="shared" si="2"/>
        <v>0</v>
      </c>
      <c r="N89"/>
      <c r="O89"/>
      <c r="P89" s="14"/>
      <c r="R89" s="14"/>
      <c r="S89" s="14"/>
    </row>
    <row r="90" spans="1:19" x14ac:dyDescent="0.2">
      <c r="A90" s="11" t="str">
        <f t="shared" si="3"/>
        <v/>
      </c>
      <c r="B90">
        <f t="shared" si="4"/>
        <v>60</v>
      </c>
      <c r="C90" s="21">
        <f t="shared" si="0"/>
        <v>1.5</v>
      </c>
      <c r="D90" s="21">
        <f t="shared" si="1"/>
        <v>20.799261708279108</v>
      </c>
      <c r="E90" s="260">
        <f t="shared" si="5"/>
        <v>14.859012242754911</v>
      </c>
      <c r="F90" s="260">
        <f t="shared" si="6"/>
        <v>3255.1646042789639</v>
      </c>
      <c r="G90" s="260"/>
      <c r="H90" s="276">
        <f t="shared" si="7"/>
        <v>2851.5241933483699</v>
      </c>
      <c r="I90" s="276">
        <f t="shared" si="8"/>
        <v>10461.486108128689</v>
      </c>
      <c r="J90" s="263">
        <f t="shared" si="9"/>
        <v>0.21419078996971838</v>
      </c>
      <c r="K90" s="257"/>
      <c r="L90" s="257">
        <f t="shared" si="2"/>
        <v>0</v>
      </c>
      <c r="N90"/>
      <c r="O90"/>
      <c r="P90" s="14"/>
      <c r="R90" s="14"/>
      <c r="S90" s="14"/>
    </row>
    <row r="91" spans="1:19" x14ac:dyDescent="0.2">
      <c r="A91" s="11" t="str">
        <f t="shared" si="3"/>
        <v/>
      </c>
      <c r="B91">
        <f t="shared" si="4"/>
        <v>61</v>
      </c>
      <c r="C91" s="21">
        <f t="shared" si="0"/>
        <v>1.5416666666666667</v>
      </c>
      <c r="D91" s="21">
        <f t="shared" si="1"/>
        <v>20.582619170461214</v>
      </c>
      <c r="E91" s="260">
        <f t="shared" si="5"/>
        <v>15.234777995709658</v>
      </c>
      <c r="F91" s="260">
        <f t="shared" si="6"/>
        <v>3328.6155263226069</v>
      </c>
      <c r="G91" s="260"/>
      <c r="H91" s="276">
        <f t="shared" si="7"/>
        <v>2915.8672010586019</v>
      </c>
      <c r="I91" s="276">
        <f t="shared" si="8"/>
        <v>10615.393152769993</v>
      </c>
      <c r="J91" s="263">
        <f t="shared" si="9"/>
        <v>0.21549117560461201</v>
      </c>
      <c r="K91" s="257"/>
      <c r="L91" s="257">
        <f t="shared" si="2"/>
        <v>0</v>
      </c>
      <c r="N91"/>
      <c r="O91"/>
      <c r="P91" s="14"/>
      <c r="R91" s="14"/>
      <c r="S91" s="14"/>
    </row>
    <row r="92" spans="1:19" x14ac:dyDescent="0.2">
      <c r="A92" s="11" t="str">
        <f t="shared" si="3"/>
        <v/>
      </c>
      <c r="B92">
        <f t="shared" si="4"/>
        <v>62</v>
      </c>
      <c r="C92" s="21">
        <f t="shared" si="0"/>
        <v>1.5833333333333333</v>
      </c>
      <c r="D92" s="21">
        <f t="shared" si="1"/>
        <v>20.368233154526184</v>
      </c>
      <c r="E92" s="260">
        <f t="shared" si="5"/>
        <v>15.548929168561525</v>
      </c>
      <c r="F92" s="260">
        <f t="shared" si="6"/>
        <v>3402.8395566876366</v>
      </c>
      <c r="G92" s="260"/>
      <c r="H92" s="276">
        <f t="shared" si="7"/>
        <v>2980.8874516583674</v>
      </c>
      <c r="I92" s="276">
        <f t="shared" si="8"/>
        <v>10773.057850944433</v>
      </c>
      <c r="J92" s="263">
        <f t="shared" si="9"/>
        <v>0.2167296281957922</v>
      </c>
      <c r="K92" s="257"/>
      <c r="L92" s="257">
        <f t="shared" si="2"/>
        <v>0</v>
      </c>
      <c r="N92"/>
      <c r="O92"/>
      <c r="P92" s="14"/>
      <c r="R92" s="14"/>
      <c r="S92" s="14"/>
    </row>
    <row r="93" spans="1:19" x14ac:dyDescent="0.2">
      <c r="A93" s="11" t="str">
        <f t="shared" si="3"/>
        <v/>
      </c>
      <c r="B93">
        <f t="shared" si="4"/>
        <v>63</v>
      </c>
      <c r="C93" s="21">
        <f t="shared" si="0"/>
        <v>1.625</v>
      </c>
      <c r="D93" s="21">
        <f t="shared" si="1"/>
        <v>20.156080156821137</v>
      </c>
      <c r="E93" s="260">
        <f t="shared" si="5"/>
        <v>15.808383012772348</v>
      </c>
      <c r="F93" s="260">
        <f t="shared" si="6"/>
        <v>3477.8448327324395</v>
      </c>
      <c r="G93" s="260"/>
      <c r="H93" s="276">
        <f t="shared" si="7"/>
        <v>3046.5920734736151</v>
      </c>
      <c r="I93" s="276">
        <f t="shared" si="8"/>
        <v>10933.880785662352</v>
      </c>
      <c r="J93" s="263">
        <f t="shared" si="9"/>
        <v>0.21791767017971259</v>
      </c>
      <c r="K93" s="257"/>
      <c r="L93" s="257">
        <f t="shared" si="2"/>
        <v>0</v>
      </c>
      <c r="N93"/>
      <c r="O93"/>
      <c r="P93" s="14"/>
      <c r="R93" s="14"/>
      <c r="S93" s="14"/>
    </row>
    <row r="94" spans="1:19" x14ac:dyDescent="0.2">
      <c r="A94" s="11" t="str">
        <f t="shared" si="3"/>
        <v/>
      </c>
      <c r="B94">
        <f t="shared" si="4"/>
        <v>64</v>
      </c>
      <c r="C94" s="21">
        <f t="shared" si="0"/>
        <v>1.6666666666666667</v>
      </c>
      <c r="D94" s="21">
        <f t="shared" si="1"/>
        <v>19.946136918504344</v>
      </c>
      <c r="E94" s="260">
        <f t="shared" si="5"/>
        <v>16.019302213661209</v>
      </c>
      <c r="F94" s="260">
        <f t="shared" si="6"/>
        <v>3553.6395774652415</v>
      </c>
      <c r="G94" s="260"/>
      <c r="H94" s="276">
        <f t="shared" si="7"/>
        <v>3112.9882698595497</v>
      </c>
      <c r="I94" s="276">
        <f t="shared" si="8"/>
        <v>11097.329958265191</v>
      </c>
      <c r="J94" s="263">
        <f t="shared" si="9"/>
        <v>0.21906534532762212</v>
      </c>
      <c r="K94" s="257"/>
      <c r="L94" s="257">
        <f t="shared" si="2"/>
        <v>0</v>
      </c>
      <c r="N94"/>
      <c r="O94"/>
      <c r="P94" s="14"/>
      <c r="R94" s="14"/>
      <c r="S94" s="14"/>
    </row>
    <row r="95" spans="1:19" x14ac:dyDescent="0.2">
      <c r="A95" s="11" t="str">
        <f t="shared" si="3"/>
        <v/>
      </c>
      <c r="B95">
        <f t="shared" si="4"/>
        <v>65</v>
      </c>
      <c r="C95" s="21">
        <f t="shared" ref="C95:C158" si="10">(B95-Lieferzeit)/24</f>
        <v>1.7083333333333333</v>
      </c>
      <c r="D95" s="21">
        <f t="shared" ref="D95:D158" si="11">Ao_MuNuk*EXP(-lambdaMNuk*t)</f>
        <v>19.738380422995277</v>
      </c>
      <c r="E95" s="260">
        <f t="shared" si="5"/>
        <v>16.187176979924331</v>
      </c>
      <c r="F95" s="260">
        <f t="shared" si="6"/>
        <v>3630.2321004456116</v>
      </c>
      <c r="G95" s="260"/>
      <c r="H95" s="276">
        <f t="shared" si="7"/>
        <v>3180.0833199903541</v>
      </c>
      <c r="I95" s="276">
        <f t="shared" si="8"/>
        <v>11262.933435388926</v>
      </c>
      <c r="J95" s="263">
        <f t="shared" si="9"/>
        <v>0.22018137719087924</v>
      </c>
      <c r="K95" s="257"/>
      <c r="L95" s="257">
        <f t="shared" ref="L95:L158" si="12">K95/E95*I95</f>
        <v>0</v>
      </c>
      <c r="N95"/>
      <c r="O95"/>
      <c r="P95" s="14"/>
      <c r="R95" s="14"/>
      <c r="S95" s="14"/>
    </row>
    <row r="96" spans="1:19" x14ac:dyDescent="0.2">
      <c r="A96" s="11" t="str">
        <f t="shared" ref="A96:A159" si="13">IF(B96=Lieferzeit,"Anlieferung","")</f>
        <v/>
      </c>
      <c r="B96">
        <f t="shared" ref="B96:B159" si="14">B95+dt</f>
        <v>66</v>
      </c>
      <c r="C96" s="21">
        <f t="shared" si="10"/>
        <v>1.75</v>
      </c>
      <c r="D96" s="21">
        <f t="shared" si="11"/>
        <v>19.532787893451275</v>
      </c>
      <c r="E96" s="260">
        <f t="shared" ref="E96:E159" si="15">$D95*(lambdaTNuk1/(lambdaTNuk1-lambdaMNuk))*(1-EXP(-(lambdaTNuk1-lambdaMNuk)*dt))*ZerfWahr1+($E95-$K95)*EXP(-lambdaTNuk1*dt)</f>
        <v>16.316898204913116</v>
      </c>
      <c r="F96" s="260">
        <f t="shared" ref="F96:F159" si="16">Ao_MuNuk*(1/lambdaMNuk*(EXP(lambdaMNuk*t))-1/lambdaMNuk*EXP(lambdaMNuk*B95))+F95</f>
        <v>3707.6307986954607</v>
      </c>
      <c r="G96" s="260"/>
      <c r="H96" s="276">
        <f t="shared" ref="H96:H159" si="17">Ao_MuNuk*1/lambdaMNuk*(EXP(lambdaMNuk*t)-EXP(lambdaMNuk*B95))*ZerfWahr1+H95</f>
        <v>3247.8845796572218</v>
      </c>
      <c r="I96" s="276">
        <f t="shared" ref="I96:I159" si="18">Ao_MuNuk*1/lambdaMNuk*(EXP(lambdaMNuk*t)-EXP(lambdaMNuk*B95))*ZerfWahr2+I95+(E95*1/lambdaTNuk*EXP(lambdaTNuk*dt))</f>
        <v>11430.272795880333</v>
      </c>
      <c r="J96" s="263">
        <f t="shared" ref="J96:J159" si="19">H96/(H96+I96)</f>
        <v>0.22127331766248182</v>
      </c>
      <c r="K96" s="257"/>
      <c r="L96" s="257">
        <f t="shared" si="12"/>
        <v>0</v>
      </c>
      <c r="N96"/>
      <c r="O96"/>
      <c r="P96" s="14"/>
      <c r="R96" s="14"/>
      <c r="S96" s="14"/>
    </row>
    <row r="97" spans="1:19" x14ac:dyDescent="0.2">
      <c r="A97" s="11" t="str">
        <f t="shared" si="13"/>
        <v/>
      </c>
      <c r="B97">
        <f t="shared" si="14"/>
        <v>67</v>
      </c>
      <c r="C97" s="21">
        <f t="shared" si="10"/>
        <v>1.7916666666666667</v>
      </c>
      <c r="D97" s="21">
        <f t="shared" si="11"/>
        <v>19.32933679027046</v>
      </c>
      <c r="E97" s="260">
        <f t="shared" si="15"/>
        <v>16.412822670702084</v>
      </c>
      <c r="F97" s="260">
        <f t="shared" si="16"/>
        <v>3785.8441576196278</v>
      </c>
      <c r="G97" s="260"/>
      <c r="H97" s="276">
        <f t="shared" si="17"/>
        <v>3316.3994820747926</v>
      </c>
      <c r="I97" s="276">
        <f t="shared" si="18"/>
        <v>11598.977290661504</v>
      </c>
      <c r="J97" s="263">
        <f t="shared" si="19"/>
        <v>0.22234768404488542</v>
      </c>
      <c r="K97" s="257"/>
      <c r="L97" s="257">
        <f t="shared" si="12"/>
        <v>0</v>
      </c>
      <c r="N97"/>
      <c r="O97"/>
      <c r="P97" s="14"/>
      <c r="R97" s="14"/>
      <c r="S97" s="14"/>
    </row>
    <row r="98" spans="1:19" x14ac:dyDescent="0.2">
      <c r="A98" s="11" t="str">
        <f t="shared" si="13"/>
        <v/>
      </c>
      <c r="B98">
        <f t="shared" si="14"/>
        <v>68</v>
      </c>
      <c r="C98" s="21">
        <f t="shared" si="10"/>
        <v>1.8333333333333333</v>
      </c>
      <c r="D98" s="21">
        <f t="shared" si="11"/>
        <v>19.128004808620641</v>
      </c>
      <c r="E98" s="260">
        <f t="shared" si="15"/>
        <v>16.478831160369751</v>
      </c>
      <c r="F98" s="260">
        <f t="shared" si="16"/>
        <v>3864.8807519361558</v>
      </c>
      <c r="G98" s="260"/>
      <c r="H98" s="276">
        <f t="shared" si="17"/>
        <v>3385.6355386960713</v>
      </c>
      <c r="I98" s="276">
        <f t="shared" si="18"/>
        <v>11768.718638000686</v>
      </c>
      <c r="J98" s="263">
        <f t="shared" si="19"/>
        <v>0.22341008394156781</v>
      </c>
      <c r="K98" s="257"/>
      <c r="L98" s="257">
        <f t="shared" si="12"/>
        <v>0</v>
      </c>
      <c r="N98"/>
      <c r="O98"/>
      <c r="P98" s="14"/>
      <c r="R98" s="14"/>
      <c r="S98" s="14"/>
    </row>
    <row r="99" spans="1:19" x14ac:dyDescent="0.2">
      <c r="A99" s="11" t="str">
        <f t="shared" si="13"/>
        <v/>
      </c>
      <c r="B99">
        <f t="shared" si="14"/>
        <v>69</v>
      </c>
      <c r="C99" s="21">
        <f t="shared" si="10"/>
        <v>1.875</v>
      </c>
      <c r="D99" s="21">
        <f t="shared" si="11"/>
        <v>18.928769875994021</v>
      </c>
      <c r="E99" s="260">
        <f t="shared" si="15"/>
        <v>16.518380249792592</v>
      </c>
      <c r="F99" s="260">
        <f t="shared" si="16"/>
        <v>3944.7492466163553</v>
      </c>
      <c r="G99" s="260"/>
      <c r="H99" s="276">
        <f t="shared" si="17"/>
        <v>3455.6003400359255</v>
      </c>
      <c r="I99" s="276">
        <f t="shared" si="18"/>
        <v>11939.206385080914</v>
      </c>
      <c r="J99" s="263">
        <f t="shared" si="19"/>
        <v>0.22446532793413157</v>
      </c>
      <c r="K99" s="257"/>
      <c r="L99" s="257">
        <f t="shared" si="12"/>
        <v>0</v>
      </c>
      <c r="N99"/>
      <c r="O99"/>
      <c r="P99" s="14"/>
      <c r="R99" s="14"/>
      <c r="S99" s="14"/>
    </row>
    <row r="100" spans="1:19" x14ac:dyDescent="0.2">
      <c r="A100" s="11" t="str">
        <f t="shared" si="13"/>
        <v/>
      </c>
      <c r="B100">
        <f t="shared" si="14"/>
        <v>70</v>
      </c>
      <c r="C100" s="21">
        <f t="shared" si="10"/>
        <v>1.9166666666666667</v>
      </c>
      <c r="D100" s="21">
        <f t="shared" si="11"/>
        <v>18.731610149787297</v>
      </c>
      <c r="E100" s="260">
        <f t="shared" si="15"/>
        <v>16.534548466366278</v>
      </c>
      <c r="F100" s="260">
        <f t="shared" si="16"/>
        <v>4025.4583978347687</v>
      </c>
      <c r="G100" s="260"/>
      <c r="H100" s="276">
        <f t="shared" si="17"/>
        <v>3526.3015565032561</v>
      </c>
      <c r="I100" s="276">
        <f t="shared" si="18"/>
        <v>12110.183774274117</v>
      </c>
      <c r="J100" s="263">
        <f t="shared" si="19"/>
        <v>0.22551753043648617</v>
      </c>
      <c r="K100" s="257"/>
      <c r="L100" s="257">
        <f t="shared" si="12"/>
        <v>0</v>
      </c>
      <c r="N100"/>
      <c r="O100"/>
      <c r="P100" s="14"/>
      <c r="R100" s="14"/>
      <c r="S100" s="14"/>
    </row>
    <row r="101" spans="1:19" x14ac:dyDescent="0.2">
      <c r="A101" s="11" t="str">
        <f t="shared" si="13"/>
        <v/>
      </c>
      <c r="B101">
        <f t="shared" si="14"/>
        <v>71</v>
      </c>
      <c r="C101" s="21">
        <f t="shared" si="10"/>
        <v>1.9583333333333333</v>
      </c>
      <c r="D101" s="21">
        <f t="shared" si="11"/>
        <v>18.536504014907038</v>
      </c>
      <c r="E101" s="260">
        <f t="shared" si="15"/>
        <v>16.530077427305525</v>
      </c>
      <c r="F101" s="260">
        <f t="shared" si="16"/>
        <v>4107.0170539291303</v>
      </c>
      <c r="G101" s="260"/>
      <c r="H101" s="276">
        <f t="shared" si="17"/>
        <v>3597.7469392419166</v>
      </c>
      <c r="I101" s="276">
        <f t="shared" si="18"/>
        <v>12281.424059227169</v>
      </c>
      <c r="J101" s="263">
        <f t="shared" si="19"/>
        <v>0.22657019938816556</v>
      </c>
      <c r="K101" s="257"/>
      <c r="L101" s="257">
        <f t="shared" si="12"/>
        <v>0</v>
      </c>
      <c r="N101"/>
      <c r="O101"/>
      <c r="P101" s="14"/>
      <c r="R101" s="14"/>
      <c r="S101" s="14"/>
    </row>
    <row r="102" spans="1:19" x14ac:dyDescent="0.2">
      <c r="A102" s="11" t="str">
        <f t="shared" si="13"/>
        <v/>
      </c>
      <c r="B102">
        <f t="shared" si="14"/>
        <v>72</v>
      </c>
      <c r="C102" s="21">
        <f t="shared" si="10"/>
        <v>2</v>
      </c>
      <c r="D102" s="21">
        <f t="shared" si="11"/>
        <v>18.343430081399937</v>
      </c>
      <c r="E102" s="260">
        <f t="shared" si="15"/>
        <v>16.507408503542479</v>
      </c>
      <c r="F102" s="260">
        <f t="shared" si="16"/>
        <v>4189.4341563704293</v>
      </c>
      <c r="G102" s="260"/>
      <c r="H102" s="276">
        <f t="shared" si="17"/>
        <v>3669.9443209804936</v>
      </c>
      <c r="I102" s="276">
        <f t="shared" si="18"/>
        <v>12452.727221836536</v>
      </c>
      <c r="J102" s="263">
        <f t="shared" si="19"/>
        <v>0.22762631560372676</v>
      </c>
      <c r="K102" s="257">
        <f>E102*Ausbeute</f>
        <v>15.351889908294506</v>
      </c>
      <c r="L102" s="257">
        <f t="shared" si="12"/>
        <v>11581.036316307978</v>
      </c>
      <c r="N102"/>
      <c r="O102"/>
      <c r="P102" s="14"/>
      <c r="R102" s="14"/>
      <c r="S102" s="14"/>
    </row>
    <row r="103" spans="1:19" x14ac:dyDescent="0.2">
      <c r="A103" s="11" t="str">
        <f t="shared" si="13"/>
        <v/>
      </c>
      <c r="B103">
        <f t="shared" si="14"/>
        <v>73</v>
      </c>
      <c r="C103" s="21">
        <f t="shared" si="10"/>
        <v>2.0416666666666665</v>
      </c>
      <c r="D103" s="21">
        <f t="shared" si="11"/>
        <v>18.152367182107806</v>
      </c>
      <c r="E103" s="260">
        <f t="shared" si="15"/>
        <v>2.7864861903297005</v>
      </c>
      <c r="F103" s="260">
        <f t="shared" si="16"/>
        <v>4272.7187407431884</v>
      </c>
      <c r="G103" s="260"/>
      <c r="H103" s="276">
        <f t="shared" si="17"/>
        <v>3742.9016168910302</v>
      </c>
      <c r="I103" s="276">
        <f t="shared" si="18"/>
        <v>12623.917046509099</v>
      </c>
      <c r="J103" s="263">
        <f t="shared" si="19"/>
        <v>0.22868840266807602</v>
      </c>
      <c r="K103" s="257"/>
      <c r="L103" s="257">
        <f t="shared" si="12"/>
        <v>0</v>
      </c>
      <c r="N103"/>
      <c r="O103"/>
      <c r="P103" s="14"/>
      <c r="R103" s="14"/>
      <c r="S103" s="14"/>
    </row>
    <row r="104" spans="1:19" x14ac:dyDescent="0.2">
      <c r="A104" s="11" t="str">
        <f t="shared" si="13"/>
        <v/>
      </c>
      <c r="B104">
        <f t="shared" si="14"/>
        <v>74</v>
      </c>
      <c r="C104" s="21">
        <f t="shared" si="10"/>
        <v>2.0833333333333335</v>
      </c>
      <c r="D104" s="21">
        <f t="shared" si="11"/>
        <v>17.963294370346954</v>
      </c>
      <c r="E104" s="260">
        <f t="shared" si="15"/>
        <v>4.2217739572642197</v>
      </c>
      <c r="F104" s="260">
        <f t="shared" si="16"/>
        <v>4356.879937736051</v>
      </c>
      <c r="G104" s="260"/>
      <c r="H104" s="276">
        <f t="shared" si="17"/>
        <v>3816.6268254567785</v>
      </c>
      <c r="I104" s="276">
        <f t="shared" si="18"/>
        <v>12661.506978306266</v>
      </c>
      <c r="J104" s="263">
        <f t="shared" si="19"/>
        <v>0.23161766198215911</v>
      </c>
      <c r="K104" s="257"/>
      <c r="L104" s="257">
        <f t="shared" si="12"/>
        <v>0</v>
      </c>
      <c r="N104"/>
      <c r="O104"/>
      <c r="P104" s="14"/>
      <c r="R104" s="14"/>
      <c r="S104" s="14"/>
    </row>
    <row r="105" spans="1:19" x14ac:dyDescent="0.2">
      <c r="A105" s="11" t="str">
        <f t="shared" si="13"/>
        <v/>
      </c>
      <c r="B105">
        <f t="shared" si="14"/>
        <v>75</v>
      </c>
      <c r="C105" s="21">
        <f t="shared" si="10"/>
        <v>2.125</v>
      </c>
      <c r="D105" s="21">
        <f t="shared" si="11"/>
        <v>17.776190917611764</v>
      </c>
      <c r="E105" s="260">
        <f t="shared" si="15"/>
        <v>5.4828544734917521</v>
      </c>
      <c r="F105" s="260">
        <f t="shared" si="16"/>
        <v>4441.9269741428052</v>
      </c>
      <c r="G105" s="260"/>
      <c r="H105" s="276">
        <f t="shared" si="17"/>
        <v>3891.1280293490954</v>
      </c>
      <c r="I105" s="276">
        <f t="shared" si="18"/>
        <v>12713.193445701494</v>
      </c>
      <c r="J105" s="263">
        <f t="shared" si="19"/>
        <v>0.23434429616385394</v>
      </c>
      <c r="K105" s="257"/>
      <c r="L105" s="257">
        <f t="shared" si="12"/>
        <v>0</v>
      </c>
      <c r="N105"/>
      <c r="O105"/>
      <c r="P105" s="14"/>
      <c r="R105" s="14"/>
      <c r="S105" s="14"/>
    </row>
    <row r="106" spans="1:19" x14ac:dyDescent="0.2">
      <c r="A106" s="11" t="str">
        <f t="shared" si="13"/>
        <v/>
      </c>
      <c r="B106">
        <f t="shared" si="14"/>
        <v>76</v>
      </c>
      <c r="C106" s="21">
        <f t="shared" si="10"/>
        <v>2.1666666666666665</v>
      </c>
      <c r="D106" s="21">
        <f t="shared" si="11"/>
        <v>17.591036311302162</v>
      </c>
      <c r="E106" s="260">
        <f t="shared" si="15"/>
        <v>6.5888629891914974</v>
      </c>
      <c r="F106" s="260">
        <f t="shared" si="16"/>
        <v>4527.8691738739371</v>
      </c>
      <c r="G106" s="260"/>
      <c r="H106" s="276">
        <f t="shared" si="17"/>
        <v>3966.4133963135673</v>
      </c>
      <c r="I106" s="276">
        <f t="shared" si="18"/>
        <v>12777.279977992997</v>
      </c>
      <c r="J106" s="263">
        <f t="shared" si="19"/>
        <v>0.23688999240753447</v>
      </c>
      <c r="K106" s="257"/>
      <c r="L106" s="257">
        <f t="shared" si="12"/>
        <v>0</v>
      </c>
      <c r="N106"/>
      <c r="O106"/>
      <c r="P106" s="14"/>
      <c r="R106" s="14"/>
      <c r="S106" s="14"/>
    </row>
    <row r="107" spans="1:19" x14ac:dyDescent="0.2">
      <c r="A107" s="11" t="str">
        <f t="shared" si="13"/>
        <v/>
      </c>
      <c r="B107">
        <f t="shared" si="14"/>
        <v>77</v>
      </c>
      <c r="C107" s="21">
        <f t="shared" si="10"/>
        <v>2.2083333333333335</v>
      </c>
      <c r="D107" s="21">
        <f t="shared" si="11"/>
        <v>17.407810252474782</v>
      </c>
      <c r="E107" s="260">
        <f t="shared" si="15"/>
        <v>7.5568516540043547</v>
      </c>
      <c r="F107" s="260">
        <f t="shared" si="16"/>
        <v>4614.7159589788371</v>
      </c>
      <c r="G107" s="260"/>
      <c r="H107" s="276">
        <f t="shared" si="17"/>
        <v>4042.4911800654595</v>
      </c>
      <c r="I107" s="276">
        <f t="shared" si="18"/>
        <v>12852.256587157755</v>
      </c>
      <c r="J107" s="263">
        <f t="shared" si="19"/>
        <v>0.23927502415325344</v>
      </c>
      <c r="K107" s="257"/>
      <c r="L107" s="257">
        <f t="shared" si="12"/>
        <v>0</v>
      </c>
      <c r="N107"/>
      <c r="O107"/>
      <c r="P107" s="14"/>
      <c r="R107" s="14"/>
      <c r="S107" s="14"/>
    </row>
    <row r="108" spans="1:19" x14ac:dyDescent="0.2">
      <c r="A108" s="11" t="str">
        <f t="shared" si="13"/>
        <v/>
      </c>
      <c r="B108">
        <f t="shared" si="14"/>
        <v>78</v>
      </c>
      <c r="C108" s="21">
        <f t="shared" si="10"/>
        <v>2.25</v>
      </c>
      <c r="D108" s="21">
        <f t="shared" si="11"/>
        <v>17.226492653617541</v>
      </c>
      <c r="E108" s="260">
        <f t="shared" si="15"/>
        <v>8.4020160940231499</v>
      </c>
      <c r="F108" s="260">
        <f t="shared" si="16"/>
        <v>4702.4768506787541</v>
      </c>
      <c r="G108" s="260"/>
      <c r="H108" s="276">
        <f t="shared" si="17"/>
        <v>4119.3697211945864</v>
      </c>
      <c r="I108" s="276">
        <f t="shared" si="18"/>
        <v>12936.779468437384</v>
      </c>
      <c r="J108" s="263">
        <f t="shared" si="19"/>
        <v>0.24151815719920261</v>
      </c>
      <c r="K108" s="257"/>
      <c r="L108" s="257">
        <f t="shared" si="12"/>
        <v>0</v>
      </c>
      <c r="N108"/>
      <c r="O108"/>
      <c r="P108" s="14"/>
      <c r="R108" s="14"/>
      <c r="S108" s="14"/>
    </row>
    <row r="109" spans="1:19" x14ac:dyDescent="0.2">
      <c r="A109" s="11" t="str">
        <f t="shared" si="13"/>
        <v/>
      </c>
      <c r="B109">
        <f t="shared" si="14"/>
        <v>79</v>
      </c>
      <c r="C109" s="21">
        <f t="shared" si="10"/>
        <v>2.2916666666666665</v>
      </c>
      <c r="D109" s="21">
        <f t="shared" si="11"/>
        <v>17.047063636447401</v>
      </c>
      <c r="E109" s="260">
        <f t="shared" si="15"/>
        <v>9.1378973462178088</v>
      </c>
      <c r="F109" s="260">
        <f t="shared" si="16"/>
        <v>4791.1614704106387</v>
      </c>
      <c r="G109" s="260"/>
      <c r="H109" s="276">
        <f t="shared" si="17"/>
        <v>4197.0574480797168</v>
      </c>
      <c r="I109" s="276">
        <f t="shared" si="18"/>
        <v>13029.652908888482</v>
      </c>
      <c r="J109" s="263">
        <f t="shared" si="19"/>
        <v>0.24363661785153357</v>
      </c>
      <c r="K109" s="257"/>
      <c r="L109" s="257">
        <f t="shared" si="12"/>
        <v>0</v>
      </c>
      <c r="N109"/>
      <c r="O109"/>
      <c r="P109" s="14"/>
      <c r="R109" s="14"/>
      <c r="S109" s="14"/>
    </row>
    <row r="110" spans="1:19" x14ac:dyDescent="0.2">
      <c r="A110" s="11" t="str">
        <f t="shared" si="13"/>
        <v/>
      </c>
      <c r="B110">
        <f t="shared" si="14"/>
        <v>80</v>
      </c>
      <c r="C110" s="21">
        <f t="shared" si="10"/>
        <v>2.3333333333333335</v>
      </c>
      <c r="D110" s="21">
        <f t="shared" si="11"/>
        <v>16.869503529731062</v>
      </c>
      <c r="E110" s="260">
        <f t="shared" si="15"/>
        <v>9.7765618304055018</v>
      </c>
      <c r="F110" s="260">
        <f t="shared" si="16"/>
        <v>4880.7795408819529</v>
      </c>
      <c r="G110" s="260"/>
      <c r="H110" s="276">
        <f t="shared" si="17"/>
        <v>4275.5628778125883</v>
      </c>
      <c r="I110" s="276">
        <f t="shared" si="18"/>
        <v>13129.813163758901</v>
      </c>
      <c r="J110" s="263">
        <f t="shared" si="19"/>
        <v>0.24564610770837203</v>
      </c>
      <c r="K110" s="257"/>
      <c r="L110" s="257">
        <f t="shared" si="12"/>
        <v>0</v>
      </c>
      <c r="N110"/>
      <c r="O110"/>
      <c r="P110" s="14"/>
      <c r="R110" s="14"/>
      <c r="S110" s="14"/>
    </row>
    <row r="111" spans="1:19" x14ac:dyDescent="0.2">
      <c r="A111" s="11" t="str">
        <f t="shared" si="13"/>
        <v/>
      </c>
      <c r="B111">
        <f t="shared" si="14"/>
        <v>81</v>
      </c>
      <c r="C111" s="21">
        <f t="shared" si="10"/>
        <v>2.375</v>
      </c>
      <c r="D111" s="21">
        <f t="shared" si="11"/>
        <v>16.693792867128352</v>
      </c>
      <c r="E111" s="260">
        <f t="shared" si="15"/>
        <v>10.328761747388903</v>
      </c>
      <c r="F111" s="260">
        <f t="shared" si="16"/>
        <v>4971.3408871366119</v>
      </c>
      <c r="G111" s="260"/>
      <c r="H111" s="276">
        <f t="shared" si="17"/>
        <v>4354.8946171316684</v>
      </c>
      <c r="I111" s="276">
        <f t="shared" si="18"/>
        <v>13236.314086668683</v>
      </c>
      <c r="J111" s="263">
        <f t="shared" si="19"/>
        <v>0.24756085215399951</v>
      </c>
      <c r="K111" s="257"/>
      <c r="L111" s="257">
        <f t="shared" si="12"/>
        <v>0</v>
      </c>
      <c r="N111"/>
      <c r="O111"/>
      <c r="P111" s="14"/>
      <c r="R111" s="14"/>
      <c r="S111" s="14"/>
    </row>
    <row r="112" spans="1:19" x14ac:dyDescent="0.2">
      <c r="A112" s="11" t="str">
        <f t="shared" si="13"/>
        <v/>
      </c>
      <c r="B112">
        <f t="shared" si="14"/>
        <v>82</v>
      </c>
      <c r="C112" s="21">
        <f t="shared" si="10"/>
        <v>2.4166666666666665</v>
      </c>
      <c r="D112" s="21">
        <f t="shared" si="11"/>
        <v>16.519912385058099</v>
      </c>
      <c r="E112" s="260">
        <f t="shared" si="15"/>
        <v>10.804078032100767</v>
      </c>
      <c r="F112" s="260">
        <f t="shared" si="16"/>
        <v>5062.8554376321072</v>
      </c>
      <c r="G112" s="260"/>
      <c r="H112" s="276">
        <f t="shared" si="17"/>
        <v>4435.0613633657222</v>
      </c>
      <c r="I112" s="276">
        <f t="shared" si="18"/>
        <v>13348.314322851269</v>
      </c>
      <c r="J112" s="263">
        <f t="shared" si="19"/>
        <v>0.24939367202387328</v>
      </c>
      <c r="K112" s="257"/>
      <c r="L112" s="257">
        <f t="shared" si="12"/>
        <v>0</v>
      </c>
      <c r="N112"/>
      <c r="O112"/>
      <c r="P112" s="14"/>
      <c r="R112" s="14"/>
      <c r="S112" s="14"/>
    </row>
    <row r="113" spans="1:19" x14ac:dyDescent="0.2">
      <c r="A113" s="11" t="str">
        <f t="shared" si="13"/>
        <v/>
      </c>
      <c r="B113">
        <f t="shared" si="14"/>
        <v>83</v>
      </c>
      <c r="C113" s="21">
        <f t="shared" si="10"/>
        <v>2.4583333333333335</v>
      </c>
      <c r="D113" s="21">
        <f t="shared" si="11"/>
        <v>16.3478430205862</v>
      </c>
      <c r="E113" s="260">
        <f t="shared" si="15"/>
        <v>11.211047759062009</v>
      </c>
      <c r="F113" s="260">
        <f t="shared" si="16"/>
        <v>5155.3332253279996</v>
      </c>
      <c r="G113" s="260"/>
      <c r="H113" s="276">
        <f t="shared" si="17"/>
        <v>4516.0719053873245</v>
      </c>
      <c r="I113" s="276">
        <f t="shared" si="18"/>
        <v>13465.065895455809</v>
      </c>
      <c r="J113" s="263">
        <f t="shared" si="19"/>
        <v>0.25115607006668766</v>
      </c>
      <c r="K113" s="257"/>
      <c r="L113" s="257">
        <f t="shared" si="12"/>
        <v>0</v>
      </c>
      <c r="N113"/>
      <c r="O113"/>
      <c r="P113" s="14"/>
      <c r="R113" s="14"/>
      <c r="S113" s="14"/>
    </row>
    <row r="114" spans="1:19" x14ac:dyDescent="0.2">
      <c r="A114" s="11" t="str">
        <f t="shared" si="13"/>
        <v/>
      </c>
      <c r="B114">
        <f t="shared" si="14"/>
        <v>84</v>
      </c>
      <c r="C114" s="21">
        <f t="shared" si="10"/>
        <v>2.5</v>
      </c>
      <c r="D114" s="21">
        <f t="shared" si="11"/>
        <v>16.177565909335726</v>
      </c>
      <c r="E114" s="260">
        <f t="shared" si="15"/>
        <v>11.557277691110752</v>
      </c>
      <c r="F114" s="260">
        <f t="shared" si="16"/>
        <v>5248.7843887858544</v>
      </c>
      <c r="G114" s="260"/>
      <c r="H114" s="276">
        <f t="shared" si="17"/>
        <v>4597.9351245764046</v>
      </c>
      <c r="I114" s="276">
        <f t="shared" si="18"/>
        <v>13585.904033400409</v>
      </c>
      <c r="J114" s="263">
        <f t="shared" si="19"/>
        <v>0.25285832571607414</v>
      </c>
      <c r="K114" s="257"/>
      <c r="L114" s="257">
        <f t="shared" si="12"/>
        <v>0</v>
      </c>
      <c r="N114"/>
      <c r="O114"/>
      <c r="P114" s="14"/>
      <c r="R114" s="14"/>
      <c r="S114" s="14"/>
    </row>
    <row r="115" spans="1:19" x14ac:dyDescent="0.2">
      <c r="A115" s="11" t="str">
        <f t="shared" si="13"/>
        <v/>
      </c>
      <c r="B115">
        <f t="shared" si="14"/>
        <v>85</v>
      </c>
      <c r="C115" s="21">
        <f t="shared" si="10"/>
        <v>2.5416666666666665</v>
      </c>
      <c r="D115" s="21">
        <f t="shared" si="11"/>
        <v>16.009062383418762</v>
      </c>
      <c r="E115" s="260">
        <f t="shared" si="15"/>
        <v>11.849545478452413</v>
      </c>
      <c r="F115" s="260">
        <f t="shared" si="16"/>
        <v>5343.2191732807514</v>
      </c>
      <c r="G115" s="260"/>
      <c r="H115" s="276">
        <f t="shared" si="17"/>
        <v>4680.6599957939352</v>
      </c>
      <c r="I115" s="276">
        <f t="shared" si="18"/>
        <v>13710.238105744314</v>
      </c>
      <c r="J115" s="263">
        <f t="shared" si="19"/>
        <v>0.2545095932755147</v>
      </c>
      <c r="K115" s="257"/>
      <c r="L115" s="257">
        <f t="shared" si="12"/>
        <v>0</v>
      </c>
      <c r="N115"/>
      <c r="O115"/>
      <c r="P115" s="14"/>
      <c r="R115" s="14"/>
      <c r="S115" s="14"/>
    </row>
    <row r="116" spans="1:19" x14ac:dyDescent="0.2">
      <c r="A116" s="11" t="str">
        <f t="shared" si="13"/>
        <v/>
      </c>
      <c r="B116">
        <f t="shared" si="14"/>
        <v>86</v>
      </c>
      <c r="C116" s="21">
        <f t="shared" si="10"/>
        <v>2.5833333333333335</v>
      </c>
      <c r="D116" s="21">
        <f t="shared" si="11"/>
        <v>15.842313969389801</v>
      </c>
      <c r="E116" s="260">
        <f t="shared" si="15"/>
        <v>12.093889851175176</v>
      </c>
      <c r="F116" s="260">
        <f t="shared" si="16"/>
        <v>5438.6479319245109</v>
      </c>
      <c r="G116" s="260"/>
      <c r="H116" s="276">
        <f t="shared" si="17"/>
        <v>4764.2555883658688</v>
      </c>
      <c r="I116" s="276">
        <f t="shared" si="18"/>
        <v>13837.543542233063</v>
      </c>
      <c r="J116" s="263">
        <f t="shared" si="19"/>
        <v>0.25611799992662709</v>
      </c>
      <c r="K116" s="257"/>
      <c r="L116" s="257">
        <f t="shared" si="12"/>
        <v>0</v>
      </c>
      <c r="N116"/>
      <c r="O116"/>
      <c r="P116" s="14"/>
      <c r="R116" s="14"/>
      <c r="S116" s="14"/>
    </row>
    <row r="117" spans="1:19" x14ac:dyDescent="0.2">
      <c r="A117" s="11" t="str">
        <f t="shared" si="13"/>
        <v/>
      </c>
      <c r="B117">
        <f t="shared" si="14"/>
        <v>87</v>
      </c>
      <c r="C117" s="21">
        <f t="shared" si="10"/>
        <v>2.625</v>
      </c>
      <c r="D117" s="21">
        <f t="shared" si="11"/>
        <v>15.677302386220465</v>
      </c>
      <c r="E117" s="260">
        <f t="shared" si="15"/>
        <v>12.295691002295793</v>
      </c>
      <c r="F117" s="260">
        <f t="shared" si="16"/>
        <v>5535.0811268007128</v>
      </c>
      <c r="G117" s="260"/>
      <c r="H117" s="276">
        <f t="shared" si="17"/>
        <v>4848.7310670774214</v>
      </c>
      <c r="I117" s="276">
        <f t="shared" si="18"/>
        <v>13967.354632759354</v>
      </c>
      <c r="J117" s="263">
        <f t="shared" si="19"/>
        <v>0.25769074101950351</v>
      </c>
      <c r="K117" s="257"/>
      <c r="L117" s="257">
        <f t="shared" si="12"/>
        <v>0</v>
      </c>
      <c r="N117"/>
      <c r="O117"/>
      <c r="P117" s="14"/>
      <c r="R117" s="14"/>
      <c r="S117" s="14"/>
    </row>
    <row r="118" spans="1:19" x14ac:dyDescent="0.2">
      <c r="A118" s="11" t="str">
        <f t="shared" si="13"/>
        <v/>
      </c>
      <c r="B118">
        <f t="shared" si="14"/>
        <v>88</v>
      </c>
      <c r="C118" s="21">
        <f t="shared" si="10"/>
        <v>2.6666666666666665</v>
      </c>
      <c r="D118" s="21">
        <f t="shared" si="11"/>
        <v>15.514009543295302</v>
      </c>
      <c r="E118" s="260">
        <f t="shared" si="15"/>
        <v>12.459742228208677</v>
      </c>
      <c r="F118" s="260">
        <f t="shared" si="16"/>
        <v>5632.5293301116944</v>
      </c>
      <c r="G118" s="260"/>
      <c r="H118" s="276">
        <f t="shared" si="17"/>
        <v>4934.0956931778419</v>
      </c>
      <c r="I118" s="276">
        <f t="shared" si="18"/>
        <v>14099.258110147677</v>
      </c>
      <c r="J118" s="263">
        <f t="shared" si="19"/>
        <v>0.25923417092765616</v>
      </c>
      <c r="K118" s="257"/>
      <c r="L118" s="257">
        <f t="shared" si="12"/>
        <v>0</v>
      </c>
      <c r="N118"/>
      <c r="O118"/>
      <c r="P118" s="14"/>
      <c r="R118" s="14"/>
      <c r="S118" s="14"/>
    </row>
    <row r="119" spans="1:19" x14ac:dyDescent="0.2">
      <c r="A119" s="11" t="str">
        <f t="shared" si="13"/>
        <v/>
      </c>
      <c r="B119">
        <f t="shared" si="14"/>
        <v>89</v>
      </c>
      <c r="C119" s="21">
        <f t="shared" si="10"/>
        <v>2.7083333333333335</v>
      </c>
      <c r="D119" s="21">
        <f t="shared" si="11"/>
        <v>15.352417538428481</v>
      </c>
      <c r="E119" s="260">
        <f t="shared" si="15"/>
        <v>12.590313777378878</v>
      </c>
      <c r="F119" s="260">
        <f t="shared" si="16"/>
        <v>5731.0032253375994</v>
      </c>
      <c r="G119" s="260"/>
      <c r="H119" s="276">
        <f t="shared" si="17"/>
        <v>5020.358825395735</v>
      </c>
      <c r="I119" s="276">
        <f t="shared" si="18"/>
        <v>14232.887431067224</v>
      </c>
      <c r="J119" s="263">
        <f t="shared" si="19"/>
        <v>0.26075388838443248</v>
      </c>
      <c r="K119" s="257"/>
      <c r="L119" s="257">
        <f t="shared" si="12"/>
        <v>0</v>
      </c>
      <c r="N119"/>
      <c r="O119"/>
      <c r="P119" s="14"/>
      <c r="R119" s="14"/>
      <c r="S119" s="14"/>
    </row>
    <row r="120" spans="1:19" x14ac:dyDescent="0.2">
      <c r="A120" s="11" t="str">
        <f t="shared" si="13"/>
        <v/>
      </c>
      <c r="B120">
        <f t="shared" si="14"/>
        <v>90</v>
      </c>
      <c r="C120" s="21">
        <f t="shared" si="10"/>
        <v>2.75</v>
      </c>
      <c r="D120" s="21">
        <f t="shared" si="11"/>
        <v>15.192508655901117</v>
      </c>
      <c r="E120" s="260">
        <f t="shared" si="15"/>
        <v>12.691209754706811</v>
      </c>
      <c r="F120" s="260">
        <f t="shared" si="16"/>
        <v>5830.5136084076339</v>
      </c>
      <c r="G120" s="260"/>
      <c r="H120" s="276">
        <f t="shared" si="17"/>
        <v>5107.5299209650848</v>
      </c>
      <c r="I120" s="276">
        <f t="shared" si="18"/>
        <v>14367.917679143491</v>
      </c>
      <c r="J120" s="263">
        <f t="shared" si="19"/>
        <v>0.26225481569607728</v>
      </c>
      <c r="K120" s="257"/>
      <c r="L120" s="257">
        <f t="shared" si="12"/>
        <v>0</v>
      </c>
      <c r="N120"/>
      <c r="O120"/>
      <c r="P120" s="14"/>
      <c r="R120" s="14"/>
      <c r="S120" s="14"/>
    </row>
    <row r="121" spans="1:19" x14ac:dyDescent="0.2">
      <c r="A121" s="11" t="str">
        <f t="shared" si="13"/>
        <v/>
      </c>
      <c r="B121">
        <f t="shared" si="14"/>
        <v>91</v>
      </c>
      <c r="C121" s="21">
        <f t="shared" si="10"/>
        <v>2.7916666666666665</v>
      </c>
      <c r="D121" s="21">
        <f t="shared" si="11"/>
        <v>15.034265364519063</v>
      </c>
      <c r="E121" s="260">
        <f t="shared" si="15"/>
        <v>12.765818836826885</v>
      </c>
      <c r="F121" s="260">
        <f t="shared" si="16"/>
        <v>5931.0713888836553</v>
      </c>
      <c r="G121" s="260"/>
      <c r="H121" s="276">
        <f t="shared" si="17"/>
        <v>5195.6185366620794</v>
      </c>
      <c r="I121" s="276">
        <f t="shared" si="18"/>
        <v>14504.061022596987</v>
      </c>
      <c r="J121" s="263">
        <f t="shared" si="19"/>
        <v>0.26374127157921623</v>
      </c>
      <c r="K121" s="257"/>
      <c r="L121" s="257">
        <f t="shared" si="12"/>
        <v>0</v>
      </c>
      <c r="N121"/>
      <c r="O121"/>
      <c r="P121" s="14"/>
      <c r="R121" s="14"/>
      <c r="S121" s="14"/>
    </row>
    <row r="122" spans="1:19" x14ac:dyDescent="0.2">
      <c r="A122" s="11" t="str">
        <f t="shared" si="13"/>
        <v/>
      </c>
      <c r="B122">
        <f t="shared" si="14"/>
        <v>92</v>
      </c>
      <c r="C122" s="21">
        <f t="shared" si="10"/>
        <v>2.8333333333333335</v>
      </c>
      <c r="D122" s="21">
        <f t="shared" si="11"/>
        <v>14.877670315690933</v>
      </c>
      <c r="E122" s="260">
        <f t="shared" si="15"/>
        <v>12.817159471460398</v>
      </c>
      <c r="F122" s="260">
        <f t="shared" si="16"/>
        <v>6032.6875911562029</v>
      </c>
      <c r="G122" s="260"/>
      <c r="H122" s="276">
        <f t="shared" si="17"/>
        <v>5284.6343298528309</v>
      </c>
      <c r="I122" s="276">
        <f t="shared" si="18"/>
        <v>14641.062666097439</v>
      </c>
      <c r="J122" s="263">
        <f t="shared" si="19"/>
        <v>0.26521703762367199</v>
      </c>
      <c r="K122" s="257"/>
      <c r="L122" s="257">
        <f t="shared" si="12"/>
        <v>0</v>
      </c>
      <c r="N122"/>
      <c r="O122"/>
      <c r="P122" s="14"/>
      <c r="R122" s="14"/>
      <c r="S122" s="14"/>
    </row>
    <row r="123" spans="1:19" x14ac:dyDescent="0.2">
      <c r="A123" s="11" t="str">
        <f t="shared" si="13"/>
        <v/>
      </c>
      <c r="B123">
        <f t="shared" si="14"/>
        <v>93</v>
      </c>
      <c r="C123" s="21">
        <f t="shared" si="10"/>
        <v>2.875</v>
      </c>
      <c r="D123" s="21">
        <f t="shared" si="11"/>
        <v>14.722706341526104</v>
      </c>
      <c r="E123" s="260">
        <f t="shared" si="15"/>
        <v>12.847920160734995</v>
      </c>
      <c r="F123" s="260">
        <f t="shared" si="16"/>
        <v>6135.3733556531424</v>
      </c>
      <c r="G123" s="260"/>
      <c r="H123" s="276">
        <f t="shared" si="17"/>
        <v>5374.5870595521501</v>
      </c>
      <c r="I123" s="276">
        <f t="shared" si="18"/>
        <v>14778.697243081349</v>
      </c>
      <c r="J123" s="263">
        <f t="shared" si="19"/>
        <v>0.26668541855730354</v>
      </c>
      <c r="K123" s="257"/>
      <c r="L123" s="257">
        <f t="shared" si="12"/>
        <v>0</v>
      </c>
      <c r="N123"/>
      <c r="O123"/>
      <c r="P123" s="14"/>
      <c r="R123" s="14"/>
      <c r="S123" s="14"/>
    </row>
    <row r="124" spans="1:19" x14ac:dyDescent="0.2">
      <c r="A124" s="11" t="str">
        <f t="shared" si="13"/>
        <v/>
      </c>
      <c r="B124">
        <f t="shared" si="14"/>
        <v>94</v>
      </c>
      <c r="C124" s="21">
        <f t="shared" si="10"/>
        <v>2.9166666666666665</v>
      </c>
      <c r="D124" s="21">
        <f t="shared" si="11"/>
        <v>14.569356452952597</v>
      </c>
      <c r="E124" s="260">
        <f t="shared" si="15"/>
        <v>12.860495363136865</v>
      </c>
      <c r="F124" s="260">
        <f t="shared" si="16"/>
        <v>6239.1399400610053</v>
      </c>
      <c r="G124" s="260"/>
      <c r="H124" s="276">
        <f t="shared" si="17"/>
        <v>5465.4865874934376</v>
      </c>
      <c r="I124" s="276">
        <f t="shared" si="18"/>
        <v>14916.765600626788</v>
      </c>
      <c r="J124" s="263">
        <f t="shared" si="19"/>
        <v>0.26814929660614201</v>
      </c>
      <c r="K124" s="257"/>
      <c r="L124" s="257">
        <f t="shared" si="12"/>
        <v>0</v>
      </c>
      <c r="N124"/>
      <c r="O124"/>
      <c r="P124" s="14"/>
      <c r="R124" s="14"/>
      <c r="S124" s="14"/>
    </row>
    <row r="125" spans="1:19" x14ac:dyDescent="0.2">
      <c r="A125" s="11" t="str">
        <f t="shared" si="13"/>
        <v/>
      </c>
      <c r="B125">
        <f t="shared" si="14"/>
        <v>95</v>
      </c>
      <c r="C125" s="21">
        <f t="shared" si="10"/>
        <v>2.9583333333333335</v>
      </c>
      <c r="D125" s="21">
        <f t="shared" si="11"/>
        <v>14.417603837854493</v>
      </c>
      <c r="E125" s="260">
        <f t="shared" si="15"/>
        <v>12.857017490611964</v>
      </c>
      <c r="F125" s="260">
        <f t="shared" si="16"/>
        <v>6343.9987205592042</v>
      </c>
      <c r="G125" s="260"/>
      <c r="H125" s="276">
        <f t="shared" si="17"/>
        <v>5557.3428792098584</v>
      </c>
      <c r="I125" s="276">
        <f t="shared" si="18"/>
        <v>15055.091934189626</v>
      </c>
      <c r="J125" s="263">
        <f t="shared" si="19"/>
        <v>0.26961118031515652</v>
      </c>
      <c r="K125" s="257"/>
      <c r="L125" s="257">
        <f t="shared" si="12"/>
        <v>0</v>
      </c>
      <c r="N125"/>
      <c r="O125"/>
      <c r="P125" s="14"/>
      <c r="R125" s="14"/>
      <c r="S125" s="14"/>
    </row>
    <row r="126" spans="1:19" x14ac:dyDescent="0.2">
      <c r="A126" s="11" t="str">
        <f t="shared" si="13"/>
        <v/>
      </c>
      <c r="B126">
        <f t="shared" si="14"/>
        <v>96</v>
      </c>
      <c r="C126" s="21">
        <f t="shared" si="10"/>
        <v>3</v>
      </c>
      <c r="D126" s="21">
        <f t="shared" si="11"/>
        <v>14.267431859228804</v>
      </c>
      <c r="E126" s="260">
        <f t="shared" si="15"/>
        <v>12.839385425506967</v>
      </c>
      <c r="F126" s="260">
        <f t="shared" si="16"/>
        <v>6449.9611930672218</v>
      </c>
      <c r="G126" s="260"/>
      <c r="H126" s="276">
        <f t="shared" si="17"/>
        <v>5650.1660051268827</v>
      </c>
      <c r="I126" s="276">
        <f t="shared" si="18"/>
        <v>15193.521234148935</v>
      </c>
      <c r="J126" s="263">
        <f t="shared" si="19"/>
        <v>0.27107324823413487</v>
      </c>
      <c r="K126" s="257">
        <f>E126*Ausbeute</f>
        <v>11.94062844572148</v>
      </c>
      <c r="L126" s="257">
        <f t="shared" si="12"/>
        <v>14129.97474775851</v>
      </c>
      <c r="N126"/>
      <c r="O126"/>
      <c r="P126" s="14"/>
      <c r="R126" s="14"/>
      <c r="S126" s="14"/>
    </row>
    <row r="127" spans="1:19" x14ac:dyDescent="0.2">
      <c r="A127" s="11" t="str">
        <f t="shared" si="13"/>
        <v/>
      </c>
      <c r="B127">
        <f t="shared" si="14"/>
        <v>97</v>
      </c>
      <c r="C127" s="21">
        <f t="shared" si="10"/>
        <v>3.0416666666666665</v>
      </c>
      <c r="D127" s="21">
        <f t="shared" si="11"/>
        <v>14.118824053361502</v>
      </c>
      <c r="E127" s="260">
        <f t="shared" si="15"/>
        <v>2.1673157279584845</v>
      </c>
      <c r="F127" s="260">
        <f t="shared" si="16"/>
        <v>6557.0389745049461</v>
      </c>
      <c r="G127" s="260"/>
      <c r="H127" s="276">
        <f t="shared" si="17"/>
        <v>5743.9661416663303</v>
      </c>
      <c r="I127" s="276">
        <f t="shared" si="18"/>
        <v>15331.917010247875</v>
      </c>
      <c r="J127" s="263">
        <f t="shared" si="19"/>
        <v>0.27253738788851833</v>
      </c>
      <c r="K127" s="257"/>
      <c r="L127" s="257">
        <f t="shared" si="12"/>
        <v>0</v>
      </c>
      <c r="N127"/>
      <c r="O127"/>
      <c r="P127" s="14"/>
      <c r="R127" s="14"/>
      <c r="S127" s="14"/>
    </row>
    <row r="128" spans="1:19" x14ac:dyDescent="0.2">
      <c r="A128" s="11" t="str">
        <f t="shared" si="13"/>
        <v/>
      </c>
      <c r="B128">
        <f t="shared" si="14"/>
        <v>98</v>
      </c>
      <c r="C128" s="21">
        <f t="shared" si="10"/>
        <v>3.0833333333333335</v>
      </c>
      <c r="D128" s="21">
        <f t="shared" si="11"/>
        <v>13.971764128022562</v>
      </c>
      <c r="E128" s="260">
        <f t="shared" si="15"/>
        <v>3.2836756470983133</v>
      </c>
      <c r="F128" s="260">
        <f t="shared" si="16"/>
        <v>6665.2438040662591</v>
      </c>
      <c r="G128" s="260"/>
      <c r="H128" s="276">
        <f t="shared" si="17"/>
        <v>5838.7535723620413</v>
      </c>
      <c r="I128" s="276">
        <f t="shared" si="18"/>
        <v>15366.454617333509</v>
      </c>
      <c r="J128" s="263">
        <f t="shared" si="19"/>
        <v>0.27534526047234581</v>
      </c>
      <c r="K128" s="257"/>
      <c r="L128" s="257">
        <f t="shared" si="12"/>
        <v>0</v>
      </c>
      <c r="N128"/>
      <c r="O128"/>
      <c r="P128" s="14"/>
      <c r="R128" s="14"/>
      <c r="S128" s="14"/>
    </row>
    <row r="129" spans="1:19" x14ac:dyDescent="0.2">
      <c r="A129" s="11" t="str">
        <f t="shared" si="13"/>
        <v/>
      </c>
      <c r="B129">
        <f t="shared" si="14"/>
        <v>99</v>
      </c>
      <c r="C129" s="21">
        <f t="shared" si="10"/>
        <v>3.125</v>
      </c>
      <c r="D129" s="21">
        <f t="shared" si="11"/>
        <v>13.826235960679824</v>
      </c>
      <c r="E129" s="260">
        <f t="shared" si="15"/>
        <v>4.2645380046480117</v>
      </c>
      <c r="F129" s="260">
        <f t="shared" si="16"/>
        <v>6774.5875445060256</v>
      </c>
      <c r="G129" s="260"/>
      <c r="H129" s="276">
        <f t="shared" si="17"/>
        <v>5934.5386889872761</v>
      </c>
      <c r="I129" s="276">
        <f t="shared" si="18"/>
        <v>15412.012230727236</v>
      </c>
      <c r="J129" s="263">
        <f t="shared" si="19"/>
        <v>0.2780092536404305</v>
      </c>
      <c r="K129" s="257"/>
      <c r="L129" s="257">
        <f t="shared" si="12"/>
        <v>0</v>
      </c>
      <c r="N129"/>
      <c r="O129"/>
      <c r="P129" s="14"/>
      <c r="R129" s="14"/>
      <c r="S129" s="14"/>
    </row>
    <row r="130" spans="1:19" x14ac:dyDescent="0.2">
      <c r="A130" s="11" t="str">
        <f t="shared" si="13"/>
        <v/>
      </c>
      <c r="B130">
        <f t="shared" si="14"/>
        <v>100</v>
      </c>
      <c r="C130" s="21">
        <f t="shared" si="10"/>
        <v>3.1666666666666665</v>
      </c>
      <c r="D130" s="21">
        <f t="shared" si="11"/>
        <v>13.682223596731424</v>
      </c>
      <c r="E130" s="260">
        <f t="shared" si="15"/>
        <v>5.1247861061502675</v>
      </c>
      <c r="F130" s="260">
        <f t="shared" si="16"/>
        <v>6885.0821834406452</v>
      </c>
      <c r="G130" s="260"/>
      <c r="H130" s="276">
        <f t="shared" si="17"/>
        <v>6031.331992694003</v>
      </c>
      <c r="I130" s="276">
        <f t="shared" si="18"/>
        <v>15467.270930882874</v>
      </c>
      <c r="J130" s="263">
        <f t="shared" si="19"/>
        <v>0.28054529934499239</v>
      </c>
      <c r="K130" s="257"/>
      <c r="L130" s="257">
        <f t="shared" si="12"/>
        <v>0</v>
      </c>
      <c r="N130"/>
      <c r="O130"/>
      <c r="P130" s="14"/>
      <c r="R130" s="14"/>
      <c r="S130" s="14"/>
    </row>
    <row r="131" spans="1:19" x14ac:dyDescent="0.2">
      <c r="A131" s="11" t="str">
        <f t="shared" si="13"/>
        <v/>
      </c>
      <c r="B131">
        <f t="shared" si="14"/>
        <v>101</v>
      </c>
      <c r="C131" s="21">
        <f t="shared" si="10"/>
        <v>3.2083333333333335</v>
      </c>
      <c r="D131" s="21">
        <f t="shared" si="11"/>
        <v>13.539711247756657</v>
      </c>
      <c r="E131" s="260">
        <f t="shared" si="15"/>
        <v>5.8776830315694406</v>
      </c>
      <c r="F131" s="260">
        <f t="shared" si="16"/>
        <v>6996.7398346622713</v>
      </c>
      <c r="G131" s="260"/>
      <c r="H131" s="276">
        <f t="shared" si="17"/>
        <v>6129.1440951641471</v>
      </c>
      <c r="I131" s="276">
        <f t="shared" si="18"/>
        <v>15531.056849765377</v>
      </c>
      <c r="J131" s="263">
        <f t="shared" si="19"/>
        <v>0.28296801635161795</v>
      </c>
      <c r="K131" s="257"/>
      <c r="L131" s="257">
        <f t="shared" si="12"/>
        <v>0</v>
      </c>
      <c r="N131"/>
      <c r="O131"/>
      <c r="P131" s="14"/>
      <c r="R131" s="14"/>
      <c r="S131" s="14"/>
    </row>
    <row r="132" spans="1:19" x14ac:dyDescent="0.2">
      <c r="A132" s="11" t="str">
        <f t="shared" si="13"/>
        <v/>
      </c>
      <c r="B132">
        <f t="shared" si="14"/>
        <v>102</v>
      </c>
      <c r="C132" s="21">
        <f t="shared" si="10"/>
        <v>3.25</v>
      </c>
      <c r="D132" s="21">
        <f t="shared" si="11"/>
        <v>13.398683289785055</v>
      </c>
      <c r="E132" s="260">
        <f t="shared" si="15"/>
        <v>6.5350478657846587</v>
      </c>
      <c r="F132" s="260">
        <f t="shared" si="16"/>
        <v>7109.5727394668902</v>
      </c>
      <c r="G132" s="260"/>
      <c r="H132" s="276">
        <f t="shared" si="17"/>
        <v>6227.9857197729934</v>
      </c>
      <c r="I132" s="276">
        <f t="shared" si="18"/>
        <v>15602.32538212922</v>
      </c>
      <c r="J132" s="263">
        <f t="shared" si="19"/>
        <v>0.28529074508838809</v>
      </c>
      <c r="K132" s="257"/>
      <c r="L132" s="257">
        <f t="shared" si="12"/>
        <v>0</v>
      </c>
      <c r="N132"/>
      <c r="O132"/>
      <c r="P132" s="14"/>
      <c r="R132" s="14"/>
      <c r="S132" s="14"/>
    </row>
    <row r="133" spans="1:19" x14ac:dyDescent="0.2">
      <c r="A133" s="11" t="str">
        <f t="shared" si="13"/>
        <v/>
      </c>
      <c r="B133">
        <f t="shared" si="14"/>
        <v>103</v>
      </c>
      <c r="C133" s="21">
        <f t="shared" si="10"/>
        <v>3.2916666666666665</v>
      </c>
      <c r="D133" s="21">
        <f t="shared" si="11"/>
        <v>13.2591242615835</v>
      </c>
      <c r="E133" s="260">
        <f t="shared" si="15"/>
        <v>7.1074127622143441</v>
      </c>
      <c r="F133" s="260">
        <f t="shared" si="16"/>
        <v>7223.5932679963498</v>
      </c>
      <c r="G133" s="260"/>
      <c r="H133" s="276">
        <f t="shared" si="17"/>
        <v>6327.8677027648009</v>
      </c>
      <c r="I133" s="276">
        <f t="shared" si="18"/>
        <v>15680.147114141631</v>
      </c>
      <c r="J133" s="263">
        <f t="shared" si="19"/>
        <v>0.28752560171414315</v>
      </c>
      <c r="K133" s="257"/>
      <c r="L133" s="257">
        <f t="shared" si="12"/>
        <v>0</v>
      </c>
      <c r="N133"/>
      <c r="O133"/>
      <c r="P133" s="14"/>
      <c r="R133" s="14"/>
      <c r="S133" s="14"/>
    </row>
    <row r="134" spans="1:19" x14ac:dyDescent="0.2">
      <c r="A134" s="11" t="str">
        <f t="shared" si="13"/>
        <v/>
      </c>
      <c r="B134">
        <f t="shared" si="14"/>
        <v>104</v>
      </c>
      <c r="C134" s="21">
        <f t="shared" si="10"/>
        <v>3.3333333333333335</v>
      </c>
      <c r="D134" s="21">
        <f t="shared" si="11"/>
        <v>13.121018862961158</v>
      </c>
      <c r="E134" s="260">
        <f t="shared" si="15"/>
        <v>7.6041629241488771</v>
      </c>
      <c r="F134" s="260">
        <f t="shared" si="16"/>
        <v>7338.8139205945417</v>
      </c>
      <c r="G134" s="260"/>
      <c r="H134" s="276">
        <f t="shared" si="17"/>
        <v>6428.8009944408168</v>
      </c>
      <c r="I134" s="276">
        <f t="shared" si="18"/>
        <v>15763.695282572035</v>
      </c>
      <c r="J134" s="263">
        <f t="shared" si="19"/>
        <v>0.28968354502327059</v>
      </c>
      <c r="K134" s="257"/>
      <c r="L134" s="257">
        <f t="shared" si="12"/>
        <v>0</v>
      </c>
      <c r="N134"/>
      <c r="O134"/>
      <c r="P134" s="14"/>
      <c r="R134" s="14"/>
      <c r="S134" s="14"/>
    </row>
    <row r="135" spans="1:19" x14ac:dyDescent="0.2">
      <c r="A135" s="11" t="str">
        <f t="shared" si="13"/>
        <v/>
      </c>
      <c r="B135">
        <f t="shared" si="14"/>
        <v>105</v>
      </c>
      <c r="C135" s="21">
        <f t="shared" si="10"/>
        <v>3.375</v>
      </c>
      <c r="D135" s="21">
        <f t="shared" si="11"/>
        <v>12.9843519530921</v>
      </c>
      <c r="E135" s="260">
        <f t="shared" si="15"/>
        <v>8.0336613616509673</v>
      </c>
      <c r="F135" s="260">
        <f t="shared" si="16"/>
        <v>7455.247329177826</v>
      </c>
      <c r="G135" s="260"/>
      <c r="H135" s="276">
        <f t="shared" si="17"/>
        <v>6530.7966603597733</v>
      </c>
      <c r="I135" s="276">
        <f t="shared" si="18"/>
        <v>15852.234598083047</v>
      </c>
      <c r="J135" s="263">
        <f t="shared" si="19"/>
        <v>0.29177445114349176</v>
      </c>
      <c r="K135" s="257"/>
      <c r="L135" s="257">
        <f t="shared" si="12"/>
        <v>0</v>
      </c>
      <c r="N135"/>
      <c r="O135"/>
      <c r="P135" s="14"/>
      <c r="R135" s="14"/>
      <c r="S135" s="14"/>
    </row>
    <row r="136" spans="1:19" x14ac:dyDescent="0.2">
      <c r="A136" s="11" t="str">
        <f t="shared" si="13"/>
        <v/>
      </c>
      <c r="B136">
        <f t="shared" si="14"/>
        <v>106</v>
      </c>
      <c r="C136" s="21">
        <f t="shared" si="10"/>
        <v>3.4166666666666665</v>
      </c>
      <c r="D136" s="21">
        <f t="shared" si="11"/>
        <v>12.849108548855357</v>
      </c>
      <c r="E136" s="260">
        <f t="shared" si="15"/>
        <v>8.4033600798238535</v>
      </c>
      <c r="F136" s="260">
        <f t="shared" si="16"/>
        <v>7572.906258619917</v>
      </c>
      <c r="G136" s="260"/>
      <c r="H136" s="276">
        <f t="shared" si="17"/>
        <v>6633.8658825510447</v>
      </c>
      <c r="I136" s="276">
        <f t="shared" si="18"/>
        <v>15945.111284262926</v>
      </c>
      <c r="J136" s="263">
        <f t="shared" si="19"/>
        <v>0.29380719213009071</v>
      </c>
      <c r="K136" s="257"/>
      <c r="L136" s="257">
        <f t="shared" si="12"/>
        <v>0</v>
      </c>
      <c r="N136"/>
      <c r="O136"/>
      <c r="P136" s="14"/>
      <c r="R136" s="14"/>
      <c r="S136" s="14"/>
    </row>
    <row r="137" spans="1:19" x14ac:dyDescent="0.2">
      <c r="A137" s="11" t="str">
        <f t="shared" si="13"/>
        <v/>
      </c>
      <c r="B137">
        <f t="shared" si="14"/>
        <v>107</v>
      </c>
      <c r="C137" s="21">
        <f t="shared" si="10"/>
        <v>3.4583333333333335</v>
      </c>
      <c r="D137" s="21">
        <f t="shared" si="11"/>
        <v>12.7152738231923</v>
      </c>
      <c r="E137" s="260">
        <f t="shared" si="15"/>
        <v>8.7198991741637393</v>
      </c>
      <c r="F137" s="260">
        <f t="shared" si="16"/>
        <v>7691.8036081513183</v>
      </c>
      <c r="G137" s="260"/>
      <c r="H137" s="276">
        <f t="shared" si="17"/>
        <v>6738.0199607405511</v>
      </c>
      <c r="I137" s="276">
        <f t="shared" si="18"/>
        <v>16041.744200174959</v>
      </c>
      <c r="J137" s="263">
        <f t="shared" si="19"/>
        <v>0.29578971551871203</v>
      </c>
      <c r="K137" s="257"/>
      <c r="L137" s="257">
        <f t="shared" si="12"/>
        <v>0</v>
      </c>
      <c r="N137"/>
      <c r="O137"/>
      <c r="P137" s="14"/>
      <c r="R137" s="14"/>
      <c r="S137" s="14"/>
    </row>
    <row r="138" spans="1:19" x14ac:dyDescent="0.2">
      <c r="A138" s="11" t="str">
        <f t="shared" si="13"/>
        <v/>
      </c>
      <c r="B138">
        <f t="shared" si="14"/>
        <v>108</v>
      </c>
      <c r="C138" s="21">
        <f t="shared" si="10"/>
        <v>3.5</v>
      </c>
      <c r="D138" s="21">
        <f t="shared" si="11"/>
        <v>12.582833103481114</v>
      </c>
      <c r="E138" s="260">
        <f t="shared" si="15"/>
        <v>8.9891951482150478</v>
      </c>
      <c r="F138" s="260">
        <f t="shared" si="16"/>
        <v>7811.9524127734876</v>
      </c>
      <c r="G138" s="260"/>
      <c r="H138" s="276">
        <f t="shared" si="17"/>
        <v>6843.2703135895717</v>
      </c>
      <c r="I138" s="276">
        <f t="shared" si="18"/>
        <v>16141.616928579926</v>
      </c>
      <c r="J138" s="263">
        <f t="shared" si="19"/>
        <v>0.29772912268346846</v>
      </c>
      <c r="K138" s="257"/>
      <c r="L138" s="257">
        <f t="shared" si="12"/>
        <v>0</v>
      </c>
      <c r="N138"/>
      <c r="O138"/>
      <c r="P138" s="14"/>
      <c r="R138" s="14"/>
      <c r="S138" s="14"/>
    </row>
    <row r="139" spans="1:19" x14ac:dyDescent="0.2">
      <c r="A139" s="11" t="str">
        <f t="shared" si="13"/>
        <v/>
      </c>
      <c r="B139">
        <f t="shared" si="14"/>
        <v>109</v>
      </c>
      <c r="C139" s="21">
        <f t="shared" si="10"/>
        <v>3.5416666666666665</v>
      </c>
      <c r="D139" s="21">
        <f t="shared" si="11"/>
        <v>12.451771869928187</v>
      </c>
      <c r="E139" s="260">
        <f t="shared" si="15"/>
        <v>9.2165196257047697</v>
      </c>
      <c r="F139" s="260">
        <f t="shared" si="16"/>
        <v>7933.3658446879208</v>
      </c>
      <c r="G139" s="260"/>
      <c r="H139" s="276">
        <f t="shared" si="17"/>
        <v>6949.6284799466148</v>
      </c>
      <c r="I139" s="276">
        <f t="shared" si="18"/>
        <v>16244.270724804395</v>
      </c>
      <c r="J139" s="263">
        <f t="shared" si="19"/>
        <v>0.29963174447714513</v>
      </c>
      <c r="K139" s="257"/>
      <c r="L139" s="257">
        <f t="shared" si="12"/>
        <v>0</v>
      </c>
      <c r="N139"/>
      <c r="O139"/>
      <c r="P139" s="14"/>
      <c r="R139" s="14"/>
      <c r="S139" s="14"/>
    </row>
    <row r="140" spans="1:19" x14ac:dyDescent="0.2">
      <c r="A140" s="11" t="str">
        <f t="shared" si="13"/>
        <v/>
      </c>
      <c r="B140">
        <f t="shared" si="14"/>
        <v>110</v>
      </c>
      <c r="C140" s="21">
        <f t="shared" si="10"/>
        <v>3.5833333333333335</v>
      </c>
      <c r="D140" s="21">
        <f t="shared" si="11"/>
        <v>12.322075753976296</v>
      </c>
      <c r="E140" s="260">
        <f t="shared" si="15"/>
        <v>9.4065695018471516</v>
      </c>
      <c r="F140" s="260">
        <f t="shared" si="16"/>
        <v>8056.0572147402163</v>
      </c>
      <c r="G140" s="260"/>
      <c r="H140" s="276">
        <f t="shared" si="17"/>
        <v>7057.1061201124267</v>
      </c>
      <c r="I140" s="276">
        <f t="shared" si="18"/>
        <v>16349.298232650341</v>
      </c>
      <c r="J140" s="263">
        <f t="shared" si="19"/>
        <v>0.30150321312719885</v>
      </c>
      <c r="K140" s="257"/>
      <c r="L140" s="257">
        <f t="shared" si="12"/>
        <v>0</v>
      </c>
      <c r="N140"/>
      <c r="O140"/>
      <c r="P140" s="14"/>
      <c r="R140" s="14"/>
      <c r="S140" s="14"/>
    </row>
    <row r="141" spans="1:19" x14ac:dyDescent="0.2">
      <c r="A141" s="11" t="str">
        <f t="shared" si="13"/>
        <v/>
      </c>
      <c r="B141">
        <f t="shared" si="14"/>
        <v>111</v>
      </c>
      <c r="C141" s="21">
        <f t="shared" si="10"/>
        <v>3.625</v>
      </c>
      <c r="D141" s="21">
        <f t="shared" si="11"/>
        <v>12.193730536729319</v>
      </c>
      <c r="E141" s="260">
        <f t="shared" si="15"/>
        <v>9.5635294648900491</v>
      </c>
      <c r="F141" s="260">
        <f t="shared" si="16"/>
        <v>8180.0399738794122</v>
      </c>
      <c r="G141" s="260"/>
      <c r="H141" s="276">
        <f t="shared" si="17"/>
        <v>7165.7150171183612</v>
      </c>
      <c r="I141" s="276">
        <f t="shared" si="18"/>
        <v>16456.337883921929</v>
      </c>
      <c r="J141" s="263">
        <f t="shared" si="19"/>
        <v>0.30334852974623516</v>
      </c>
      <c r="K141" s="257"/>
      <c r="L141" s="257">
        <f t="shared" si="12"/>
        <v>0</v>
      </c>
      <c r="N141"/>
      <c r="O141"/>
      <c r="P141" s="14"/>
      <c r="R141" s="14"/>
      <c r="S141" s="14"/>
    </row>
    <row r="142" spans="1:19" x14ac:dyDescent="0.2">
      <c r="A142" s="11" t="str">
        <f t="shared" si="13"/>
        <v/>
      </c>
      <c r="B142">
        <f t="shared" si="14"/>
        <v>112</v>
      </c>
      <c r="C142" s="21">
        <f t="shared" si="10"/>
        <v>3.6666666666666665</v>
      </c>
      <c r="D142" s="21">
        <f t="shared" si="11"/>
        <v>12.06672214739341</v>
      </c>
      <c r="E142" s="260">
        <f t="shared" si="15"/>
        <v>9.691127717711618</v>
      </c>
      <c r="F142" s="260">
        <f t="shared" si="16"/>
        <v>8305.3277146326127</v>
      </c>
      <c r="G142" s="260"/>
      <c r="H142" s="276">
        <f t="shared" si="17"/>
        <v>7275.467078018165</v>
      </c>
      <c r="I142" s="276">
        <f t="shared" si="18"/>
        <v>16565.068907218509</v>
      </c>
      <c r="J142" s="263">
        <f t="shared" si="19"/>
        <v>0.30517212710836367</v>
      </c>
      <c r="K142" s="257"/>
      <c r="L142" s="257">
        <f t="shared" si="12"/>
        <v>0</v>
      </c>
      <c r="N142"/>
      <c r="O142"/>
      <c r="P142" s="14"/>
      <c r="R142" s="14"/>
      <c r="S142" s="14"/>
    </row>
    <row r="143" spans="1:19" x14ac:dyDescent="0.2">
      <c r="A143" s="11" t="str">
        <f t="shared" si="13"/>
        <v/>
      </c>
      <c r="B143">
        <f t="shared" si="14"/>
        <v>113</v>
      </c>
      <c r="C143" s="21">
        <f t="shared" si="10"/>
        <v>3.7083333333333335</v>
      </c>
      <c r="D143" s="21">
        <f t="shared" si="11"/>
        <v>11.941036661734364</v>
      </c>
      <c r="E143" s="260">
        <f t="shared" si="15"/>
        <v>9.7926856390265815</v>
      </c>
      <c r="F143" s="260">
        <f t="shared" si="16"/>
        <v>8431.9341725951981</v>
      </c>
      <c r="G143" s="260"/>
      <c r="H143" s="276">
        <f t="shared" si="17"/>
        <v>7386.3743351933881</v>
      </c>
      <c r="I143" s="276">
        <f t="shared" si="18"/>
        <v>16675.206879729176</v>
      </c>
      <c r="J143" s="263">
        <f t="shared" si="19"/>
        <v>0.30697792756082426</v>
      </c>
      <c r="K143" s="257"/>
      <c r="L143" s="257">
        <f t="shared" si="12"/>
        <v>0</v>
      </c>
      <c r="N143"/>
      <c r="O143"/>
      <c r="P143" s="14"/>
      <c r="R143" s="14"/>
      <c r="S143" s="14"/>
    </row>
    <row r="144" spans="1:19" x14ac:dyDescent="0.2">
      <c r="A144" s="11" t="str">
        <f t="shared" si="13"/>
        <v/>
      </c>
      <c r="B144">
        <f t="shared" si="14"/>
        <v>114</v>
      </c>
      <c r="C144" s="21">
        <f t="shared" si="10"/>
        <v>3.75</v>
      </c>
      <c r="D144" s="21">
        <f t="shared" si="11"/>
        <v>11.816660300551073</v>
      </c>
      <c r="E144" s="260">
        <f t="shared" si="15"/>
        <v>9.8711620433273897</v>
      </c>
      <c r="F144" s="260">
        <f t="shared" si="16"/>
        <v>8559.8732279366686</v>
      </c>
      <c r="G144" s="260"/>
      <c r="H144" s="276">
        <f t="shared" si="17"/>
        <v>7498.4489476725157</v>
      </c>
      <c r="I144" s="276">
        <f t="shared" si="18"/>
        <v>16786.499762971263</v>
      </c>
      <c r="J144" s="263">
        <f t="shared" si="19"/>
        <v>0.30876939609866427</v>
      </c>
      <c r="K144" s="257"/>
      <c r="L144" s="257">
        <f t="shared" si="12"/>
        <v>0</v>
      </c>
      <c r="N144"/>
      <c r="O144"/>
      <c r="P144" s="14"/>
      <c r="R144" s="14"/>
      <c r="S144" s="14"/>
    </row>
    <row r="145" spans="1:19" x14ac:dyDescent="0.2">
      <c r="A145" s="11" t="str">
        <f t="shared" si="13"/>
        <v/>
      </c>
      <c r="B145">
        <f t="shared" si="14"/>
        <v>115</v>
      </c>
      <c r="C145" s="21">
        <f t="shared" si="10"/>
        <v>3.7916666666666665</v>
      </c>
      <c r="D145" s="21">
        <f t="shared" si="11"/>
        <v>11.693579428164901</v>
      </c>
      <c r="E145" s="260">
        <f t="shared" si="15"/>
        <v>9.9291926269995265</v>
      </c>
      <c r="F145" s="260">
        <f t="shared" si="16"/>
        <v>8689.1589069223701</v>
      </c>
      <c r="G145" s="260"/>
      <c r="H145" s="276">
        <f t="shared" si="17"/>
        <v>7611.7032024639902</v>
      </c>
      <c r="I145" s="276">
        <f t="shared" si="18"/>
        <v>16898.724369838117</v>
      </c>
      <c r="J145" s="263">
        <f t="shared" si="19"/>
        <v>0.31054958874179578</v>
      </c>
      <c r="K145" s="257"/>
      <c r="L145" s="257">
        <f t="shared" si="12"/>
        <v>0</v>
      </c>
      <c r="N145"/>
      <c r="O145"/>
      <c r="P145" s="14"/>
      <c r="R145" s="14"/>
      <c r="S145" s="14"/>
    </row>
    <row r="146" spans="1:19" x14ac:dyDescent="0.2">
      <c r="A146" s="11" t="str">
        <f t="shared" si="13"/>
        <v/>
      </c>
      <c r="B146">
        <f t="shared" si="14"/>
        <v>116</v>
      </c>
      <c r="C146" s="21">
        <f t="shared" si="10"/>
        <v>3.8333333333333335</v>
      </c>
      <c r="D146" s="21">
        <f t="shared" si="11"/>
        <v>11.571780550924732</v>
      </c>
      <c r="E146" s="260">
        <f t="shared" si="15"/>
        <v>9.9691251241607866</v>
      </c>
      <c r="F146" s="260">
        <f t="shared" si="16"/>
        <v>8819.8053834512339</v>
      </c>
      <c r="G146" s="260"/>
      <c r="H146" s="276">
        <f t="shared" si="17"/>
        <v>7726.1495159032756</v>
      </c>
      <c r="I146" s="276">
        <f t="shared" si="18"/>
        <v>17011.683216046091</v>
      </c>
      <c r="J146" s="263">
        <f t="shared" si="19"/>
        <v>0.31232119642901507</v>
      </c>
      <c r="K146" s="257"/>
      <c r="L146" s="257">
        <f t="shared" si="12"/>
        <v>0</v>
      </c>
      <c r="N146"/>
      <c r="O146"/>
      <c r="P146" s="14"/>
      <c r="R146" s="14"/>
      <c r="S146" s="14"/>
    </row>
    <row r="147" spans="1:19" x14ac:dyDescent="0.2">
      <c r="A147" s="11" t="str">
        <f t="shared" si="13"/>
        <v/>
      </c>
      <c r="B147">
        <f t="shared" si="14"/>
        <v>117</v>
      </c>
      <c r="C147" s="21">
        <f t="shared" si="10"/>
        <v>3.875</v>
      </c>
      <c r="D147" s="21">
        <f t="shared" si="11"/>
        <v>11.451250315727673</v>
      </c>
      <c r="E147" s="260">
        <f t="shared" si="15"/>
        <v>9.9930506388333562</v>
      </c>
      <c r="F147" s="260">
        <f t="shared" si="16"/>
        <v>8951.8269806096796</v>
      </c>
      <c r="G147" s="260"/>
      <c r="H147" s="276">
        <f t="shared" si="17"/>
        <v>7841.8004350140754</v>
      </c>
      <c r="I147" s="276">
        <f t="shared" si="18"/>
        <v>17125.201714172617</v>
      </c>
      <c r="J147" s="263">
        <f t="shared" si="19"/>
        <v>0.31408658469112699</v>
      </c>
      <c r="K147" s="257"/>
      <c r="L147" s="257">
        <f t="shared" si="12"/>
        <v>0</v>
      </c>
      <c r="N147"/>
      <c r="O147"/>
      <c r="P147" s="14"/>
      <c r="R147" s="14"/>
      <c r="S147" s="14"/>
    </row>
    <row r="148" spans="1:19" x14ac:dyDescent="0.2">
      <c r="A148" s="11" t="str">
        <f t="shared" si="13"/>
        <v/>
      </c>
      <c r="B148">
        <f t="shared" si="14"/>
        <v>118</v>
      </c>
      <c r="C148" s="21">
        <f t="shared" si="10"/>
        <v>3.9166666666666665</v>
      </c>
      <c r="D148" s="21">
        <f t="shared" si="11"/>
        <v>11.331975508555082</v>
      </c>
      <c r="E148" s="260">
        <f t="shared" si="15"/>
        <v>10.002831569309542</v>
      </c>
      <c r="F148" s="260">
        <f t="shared" si="16"/>
        <v>9085.2381722419086</v>
      </c>
      <c r="G148" s="260"/>
      <c r="H148" s="276">
        <f t="shared" si="17"/>
        <v>7958.668638883908</v>
      </c>
      <c r="I148" s="276">
        <f t="shared" si="18"/>
        <v>17239.125673024217</v>
      </c>
      <c r="J148" s="263">
        <f t="shared" si="19"/>
        <v>0.31584782939206518</v>
      </c>
      <c r="K148" s="257"/>
      <c r="L148" s="257">
        <f t="shared" si="12"/>
        <v>0</v>
      </c>
      <c r="N148"/>
      <c r="O148"/>
      <c r="P148" s="14"/>
      <c r="R148" s="14"/>
      <c r="S148" s="14"/>
    </row>
    <row r="149" spans="1:19" x14ac:dyDescent="0.2">
      <c r="A149" s="11" t="str">
        <f t="shared" si="13"/>
        <v/>
      </c>
      <c r="B149">
        <f t="shared" si="14"/>
        <v>119</v>
      </c>
      <c r="C149" s="21">
        <f t="shared" si="10"/>
        <v>3.9583333333333335</v>
      </c>
      <c r="D149" s="21">
        <f t="shared" si="11"/>
        <v>11.213943053023913</v>
      </c>
      <c r="E149" s="260">
        <f t="shared" si="15"/>
        <v>10.000126495343185</v>
      </c>
      <c r="F149" s="260">
        <f t="shared" si="16"/>
        <v>9220.0535845366849</v>
      </c>
      <c r="G149" s="260"/>
      <c r="H149" s="276">
        <f t="shared" si="17"/>
        <v>8076.7669400541308</v>
      </c>
      <c r="I149" s="276">
        <f t="shared" si="18"/>
        <v>17353.319069125824</v>
      </c>
      <c r="J149" s="263">
        <f t="shared" si="19"/>
        <v>0.31760674883830575</v>
      </c>
      <c r="K149" s="257"/>
      <c r="L149" s="257">
        <f t="shared" si="12"/>
        <v>0</v>
      </c>
      <c r="N149"/>
      <c r="O149"/>
      <c r="P149" s="14"/>
      <c r="R149" s="14"/>
      <c r="S149" s="14"/>
    </row>
    <row r="150" spans="1:19" x14ac:dyDescent="0.2">
      <c r="A150" s="11" t="str">
        <f t="shared" si="13"/>
        <v/>
      </c>
      <c r="B150">
        <f t="shared" si="14"/>
        <v>120</v>
      </c>
      <c r="C150" s="21">
        <f t="shared" si="10"/>
        <v>4</v>
      </c>
      <c r="D150" s="21">
        <f t="shared" si="11"/>
        <v>11.097140008953104</v>
      </c>
      <c r="E150" s="260">
        <f t="shared" si="15"/>
        <v>9.9864123584891527</v>
      </c>
      <c r="F150" s="260">
        <f t="shared" si="16"/>
        <v>9356.2879976308504</v>
      </c>
      <c r="G150" s="260"/>
      <c r="H150" s="276">
        <f t="shared" si="17"/>
        <v>8196.1082859246217</v>
      </c>
      <c r="I150" s="276">
        <f t="shared" si="18"/>
        <v>17467.662060734659</v>
      </c>
      <c r="J150" s="263">
        <f t="shared" si="19"/>
        <v>0.31936493255721216</v>
      </c>
      <c r="K150" s="257">
        <f>E150*Ausbeute</f>
        <v>9.2873634933949116</v>
      </c>
      <c r="L150" s="257">
        <f t="shared" si="12"/>
        <v>16244.925716483232</v>
      </c>
      <c r="N150"/>
      <c r="O150"/>
      <c r="P150" s="14"/>
      <c r="R150" s="14"/>
      <c r="S150" s="14"/>
    </row>
    <row r="151" spans="1:19" x14ac:dyDescent="0.2">
      <c r="A151" s="11" t="str">
        <f t="shared" si="13"/>
        <v/>
      </c>
      <c r="B151">
        <f t="shared" si="14"/>
        <v>121</v>
      </c>
      <c r="C151" s="21">
        <f t="shared" si="10"/>
        <v>4.041666666666667</v>
      </c>
      <c r="D151" s="21">
        <f t="shared" si="11"/>
        <v>10.981553570944914</v>
      </c>
      <c r="E151" s="260">
        <f t="shared" si="15"/>
        <v>1.6857277695974335</v>
      </c>
      <c r="F151" s="260">
        <f t="shared" si="16"/>
        <v>9493.9563472297232</v>
      </c>
      <c r="G151" s="260"/>
      <c r="H151" s="276">
        <f t="shared" si="17"/>
        <v>8316.7057601732322</v>
      </c>
      <c r="I151" s="276">
        <f t="shared" si="18"/>
        <v>17582.049218000648</v>
      </c>
      <c r="J151" s="263">
        <f t="shared" si="19"/>
        <v>0.32112376703753204</v>
      </c>
      <c r="K151" s="257"/>
      <c r="L151" s="257">
        <f t="shared" si="12"/>
        <v>0</v>
      </c>
      <c r="N151"/>
      <c r="O151"/>
      <c r="P151" s="14"/>
      <c r="R151" s="14"/>
      <c r="S151" s="14"/>
    </row>
    <row r="152" spans="1:19" x14ac:dyDescent="0.2">
      <c r="A152" s="11" t="str">
        <f t="shared" si="13"/>
        <v/>
      </c>
      <c r="B152">
        <f t="shared" si="14"/>
        <v>122</v>
      </c>
      <c r="C152" s="21">
        <f t="shared" si="10"/>
        <v>4.083333333333333</v>
      </c>
      <c r="D152" s="21">
        <f t="shared" si="11"/>
        <v>10.867171066981051</v>
      </c>
      <c r="E152" s="260">
        <f t="shared" si="15"/>
        <v>2.5540271555213616</v>
      </c>
      <c r="F152" s="260">
        <f t="shared" si="16"/>
        <v>9633.0737262444891</v>
      </c>
      <c r="G152" s="260"/>
      <c r="H152" s="276">
        <f t="shared" si="17"/>
        <v>8438.5725841901694</v>
      </c>
      <c r="I152" s="276">
        <f t="shared" si="18"/>
        <v>17615.726969570216</v>
      </c>
      <c r="J152" s="263">
        <f t="shared" si="19"/>
        <v>0.32388407014274312</v>
      </c>
      <c r="K152" s="257"/>
      <c r="L152" s="257">
        <f t="shared" si="12"/>
        <v>0</v>
      </c>
      <c r="N152"/>
      <c r="O152"/>
      <c r="P152" s="14"/>
      <c r="R152" s="14"/>
      <c r="S152" s="14"/>
    </row>
    <row r="153" spans="1:19" x14ac:dyDescent="0.2">
      <c r="A153" s="11" t="str">
        <f t="shared" si="13"/>
        <v/>
      </c>
      <c r="B153">
        <f t="shared" si="14"/>
        <v>123</v>
      </c>
      <c r="C153" s="21">
        <f t="shared" si="10"/>
        <v>4.125</v>
      </c>
      <c r="D153" s="21">
        <f t="shared" si="11"/>
        <v>10.75397995703339</v>
      </c>
      <c r="E153" s="260">
        <f t="shared" si="15"/>
        <v>3.3169371885074508</v>
      </c>
      <c r="F153" s="260">
        <f t="shared" si="16"/>
        <v>9773.6553864469333</v>
      </c>
      <c r="G153" s="260"/>
      <c r="H153" s="276">
        <f t="shared" si="17"/>
        <v>8561.7221185275102</v>
      </c>
      <c r="I153" s="276">
        <f t="shared" si="18"/>
        <v>17658.047755923675</v>
      </c>
      <c r="J153" s="263">
        <f t="shared" si="19"/>
        <v>0.32653689027492727</v>
      </c>
      <c r="K153" s="257"/>
      <c r="L153" s="257">
        <f t="shared" si="12"/>
        <v>0</v>
      </c>
      <c r="N153"/>
      <c r="O153"/>
      <c r="P153" s="14"/>
      <c r="R153" s="14"/>
      <c r="S153" s="14"/>
    </row>
    <row r="154" spans="1:19" x14ac:dyDescent="0.2">
      <c r="A154" s="11" t="str">
        <f t="shared" si="13"/>
        <v/>
      </c>
      <c r="B154">
        <f t="shared" si="14"/>
        <v>124</v>
      </c>
      <c r="C154" s="21">
        <f t="shared" si="10"/>
        <v>4.166666666666667</v>
      </c>
      <c r="D154" s="21">
        <f t="shared" si="11"/>
        <v>10.641967831689195</v>
      </c>
      <c r="E154" s="260">
        <f t="shared" si="15"/>
        <v>3.9860340321583032</v>
      </c>
      <c r="F154" s="260">
        <f t="shared" si="16"/>
        <v>9915.7167401414754</v>
      </c>
      <c r="G154" s="260"/>
      <c r="H154" s="276">
        <f t="shared" si="17"/>
        <v>8686.1678643639279</v>
      </c>
      <c r="I154" s="276">
        <f t="shared" si="18"/>
        <v>17707.986482730434</v>
      </c>
      <c r="J154" s="263">
        <f t="shared" si="19"/>
        <v>0.32909438014710091</v>
      </c>
      <c r="K154" s="257"/>
      <c r="L154" s="257">
        <f t="shared" si="12"/>
        <v>0</v>
      </c>
      <c r="N154"/>
      <c r="O154"/>
      <c r="P154" s="14"/>
      <c r="R154" s="14"/>
      <c r="S154" s="14"/>
    </row>
    <row r="155" spans="1:19" x14ac:dyDescent="0.2">
      <c r="A155" s="11" t="str">
        <f t="shared" si="13"/>
        <v/>
      </c>
      <c r="B155">
        <f t="shared" si="14"/>
        <v>125</v>
      </c>
      <c r="C155" s="21">
        <f t="shared" si="10"/>
        <v>4.208333333333333</v>
      </c>
      <c r="D155" s="21">
        <f t="shared" si="11"/>
        <v>10.531122410790632</v>
      </c>
      <c r="E155" s="260">
        <f t="shared" si="15"/>
        <v>4.5716336463997216</v>
      </c>
      <c r="F155" s="260">
        <f t="shared" si="16"/>
        <v>10059.273361854894</v>
      </c>
      <c r="G155" s="260"/>
      <c r="H155" s="276">
        <f t="shared" si="17"/>
        <v>8811.9234649848822</v>
      </c>
      <c r="I155" s="276">
        <f t="shared" si="18"/>
        <v>17764.630883975275</v>
      </c>
      <c r="J155" s="263">
        <f t="shared" si="19"/>
        <v>0.33156756700966622</v>
      </c>
      <c r="K155" s="257"/>
      <c r="L155" s="257">
        <f t="shared" si="12"/>
        <v>0</v>
      </c>
      <c r="N155"/>
      <c r="O155"/>
      <c r="P155" s="14"/>
      <c r="R155" s="14"/>
      <c r="S155" s="14"/>
    </row>
    <row r="156" spans="1:19" x14ac:dyDescent="0.2">
      <c r="A156" s="11" t="str">
        <f t="shared" si="13"/>
        <v/>
      </c>
      <c r="B156">
        <f t="shared" si="14"/>
        <v>126</v>
      </c>
      <c r="C156" s="21">
        <f t="shared" si="10"/>
        <v>4.25</v>
      </c>
      <c r="D156" s="21">
        <f t="shared" si="11"/>
        <v>10.421431542088477</v>
      </c>
      <c r="E156" s="260">
        <f t="shared" si="15"/>
        <v>5.0829288587122274</v>
      </c>
      <c r="F156" s="260">
        <f t="shared" si="16"/>
        <v>10204.340990043773</v>
      </c>
      <c r="G156" s="260"/>
      <c r="H156" s="276">
        <f t="shared" si="17"/>
        <v>8939.0027072783396</v>
      </c>
      <c r="I156" s="276">
        <f t="shared" si="18"/>
        <v>17827.169241650128</v>
      </c>
      <c r="J156" s="263">
        <f t="shared" si="19"/>
        <v>0.33396642315287062</v>
      </c>
      <c r="K156" s="257"/>
      <c r="L156" s="257">
        <f t="shared" si="12"/>
        <v>0</v>
      </c>
      <c r="N156"/>
      <c r="O156"/>
      <c r="P156" s="14"/>
      <c r="R156" s="14"/>
      <c r="S156" s="14"/>
    </row>
    <row r="157" spans="1:19" x14ac:dyDescent="0.2">
      <c r="A157" s="11" t="str">
        <f t="shared" si="13"/>
        <v/>
      </c>
      <c r="B157">
        <f t="shared" si="14"/>
        <v>127</v>
      </c>
      <c r="C157" s="21">
        <f t="shared" si="10"/>
        <v>4.291666666666667</v>
      </c>
      <c r="D157" s="21">
        <f t="shared" si="11"/>
        <v>10.31288319990983</v>
      </c>
      <c r="E157" s="260">
        <f t="shared" si="15"/>
        <v>5.5281115274642261</v>
      </c>
      <c r="F157" s="260">
        <f t="shared" si="16"/>
        <v>10350.935528819969</v>
      </c>
      <c r="G157" s="260"/>
      <c r="H157" s="276">
        <f t="shared" si="17"/>
        <v>9067.419523246288</v>
      </c>
      <c r="I157" s="276">
        <f t="shared" si="18"/>
        <v>17894.879441189278</v>
      </c>
      <c r="J157" s="263">
        <f t="shared" si="19"/>
        <v>0.33629993997198104</v>
      </c>
      <c r="K157" s="257"/>
      <c r="L157" s="257">
        <f t="shared" si="12"/>
        <v>0</v>
      </c>
      <c r="N157"/>
      <c r="O157"/>
      <c r="P157" s="14"/>
      <c r="R157" s="14"/>
      <c r="S157" s="14"/>
    </row>
    <row r="158" spans="1:19" x14ac:dyDescent="0.2">
      <c r="A158" s="11" t="str">
        <f t="shared" si="13"/>
        <v/>
      </c>
      <c r="B158">
        <f t="shared" si="14"/>
        <v>128</v>
      </c>
      <c r="C158" s="21">
        <f t="shared" si="10"/>
        <v>4.333333333333333</v>
      </c>
      <c r="D158" s="21">
        <f t="shared" si="11"/>
        <v>10.205465483839713</v>
      </c>
      <c r="E158" s="260">
        <f t="shared" si="15"/>
        <v>5.9144814187205537</v>
      </c>
      <c r="F158" s="260">
        <f t="shared" si="16"/>
        <v>10499.073049694198</v>
      </c>
      <c r="G158" s="260"/>
      <c r="H158" s="276">
        <f t="shared" si="17"/>
        <v>9197.1879915321133</v>
      </c>
      <c r="I158" s="276">
        <f t="shared" si="18"/>
        <v>17967.119217372529</v>
      </c>
      <c r="J158" s="263">
        <f t="shared" si="19"/>
        <v>0.338576202985851</v>
      </c>
      <c r="K158" s="257"/>
      <c r="L158" s="257">
        <f t="shared" si="12"/>
        <v>0</v>
      </c>
      <c r="N158"/>
      <c r="O158"/>
      <c r="P158" s="14"/>
      <c r="R158" s="14"/>
      <c r="S158" s="14"/>
    </row>
    <row r="159" spans="1:19" x14ac:dyDescent="0.2">
      <c r="A159" s="11" t="str">
        <f t="shared" si="13"/>
        <v/>
      </c>
      <c r="B159">
        <f t="shared" si="14"/>
        <v>129</v>
      </c>
      <c r="C159" s="21">
        <f t="shared" ref="C159:C222" si="20">(B159-Lieferzeit)/24</f>
        <v>4.375</v>
      </c>
      <c r="D159" s="21">
        <f t="shared" ref="D159:D222" si="21">Ao_MuNuk*EXP(-lambdaMNuk*t)</f>
        <v>10.099166617416397</v>
      </c>
      <c r="E159" s="260">
        <f t="shared" si="15"/>
        <v>6.2485432415606876</v>
      </c>
      <c r="F159" s="260">
        <f t="shared" si="16"/>
        <v>10648.769793338011</v>
      </c>
      <c r="G159" s="260"/>
      <c r="H159" s="276">
        <f t="shared" si="17"/>
        <v>9328.3223389640934</v>
      </c>
      <c r="I159" s="276">
        <f t="shared" si="18"/>
        <v>18043.317461220904</v>
      </c>
      <c r="J159" s="263">
        <f t="shared" si="19"/>
        <v>0.34080246587568519</v>
      </c>
      <c r="K159" s="257"/>
      <c r="L159" s="257">
        <f t="shared" ref="L159:L222" si="22">K159/E159*I159</f>
        <v>0</v>
      </c>
      <c r="N159"/>
      <c r="O159"/>
      <c r="P159" s="14"/>
      <c r="R159" s="14"/>
      <c r="S159" s="14"/>
    </row>
    <row r="160" spans="1:19" x14ac:dyDescent="0.2">
      <c r="A160" s="11" t="str">
        <f t="shared" ref="A160:A223" si="23">IF(B160=Lieferzeit,"Anlieferung","")</f>
        <v/>
      </c>
      <c r="B160">
        <f t="shared" ref="B160:B223" si="24">B159+dt</f>
        <v>130</v>
      </c>
      <c r="C160" s="21">
        <f t="shared" si="20"/>
        <v>4.416666666666667</v>
      </c>
      <c r="D160" s="21">
        <f t="shared" si="21"/>
        <v>9.9939749468403214</v>
      </c>
      <c r="E160" s="260">
        <f t="shared" ref="E160:E223" si="25">$D159*(lambdaTNuk1/(lambdaTNuk1-lambdaMNuk))*(1-EXP(-(lambdaTNuk1-lambdaMNuk)*dt))*ZerfWahr1+($E159-$K159)*EXP(-lambdaTNuk1*dt)</f>
        <v>6.536093129779978</v>
      </c>
      <c r="F160" s="260">
        <f t="shared" ref="F160:F223" si="26">Ao_MuNuk*(1/lambdaMNuk*(EXP(lambdaMNuk*t))-1/lambdaMNuk*EXP(lambdaMNuk*B159))+F159</f>
        <v>10800.042171364286</v>
      </c>
      <c r="G160" s="260"/>
      <c r="H160" s="276">
        <f t="shared" ref="H160:H223" si="27">Ao_MuNuk*1/lambdaMNuk*(EXP(lambdaMNuk*t)-EXP(lambdaMNuk*B159))*ZerfWahr1+H159</f>
        <v>9460.836942115111</v>
      </c>
      <c r="I160" s="276">
        <f t="shared" ref="I160:I223" si="28">Ao_MuNuk*1/lambdaMNuk*(EXP(lambdaMNuk*t)-EXP(lambdaMNuk*B159))*ZerfWahr2+I159+(E159*1/lambdaTNuk*EXP(lambdaTNuk*dt))</f>
        <v>18122.966472491127</v>
      </c>
      <c r="J160" s="263">
        <f t="shared" ref="J160:J223" si="29">H160/(H160+I160)</f>
        <v>0.34298522215777494</v>
      </c>
      <c r="K160" s="257"/>
      <c r="L160" s="257">
        <f t="shared" si="22"/>
        <v>0</v>
      </c>
      <c r="N160"/>
      <c r="O160"/>
      <c r="P160" s="14"/>
      <c r="R160" s="14"/>
      <c r="S160" s="14"/>
    </row>
    <row r="161" spans="1:19" x14ac:dyDescent="0.2">
      <c r="A161" s="11" t="str">
        <f t="shared" si="23"/>
        <v/>
      </c>
      <c r="B161">
        <f t="shared" si="24"/>
        <v>131</v>
      </c>
      <c r="C161" s="21">
        <f t="shared" si="20"/>
        <v>4.458333333333333</v>
      </c>
      <c r="D161" s="21">
        <f t="shared" si="21"/>
        <v>9.8898789396964659</v>
      </c>
      <c r="E161" s="260">
        <f t="shared" si="25"/>
        <v>6.7822957177790633</v>
      </c>
      <c r="F161" s="260">
        <f t="shared" si="26"/>
        <v>10952.906768126473</v>
      </c>
      <c r="G161" s="260"/>
      <c r="H161" s="276">
        <f t="shared" si="27"/>
        <v>9594.7463288787858</v>
      </c>
      <c r="I161" s="276">
        <f t="shared" si="28"/>
        <v>18205.615054925282</v>
      </c>
      <c r="J161" s="263">
        <f t="shared" si="29"/>
        <v>0.34513027353912357</v>
      </c>
      <c r="K161" s="257"/>
      <c r="L161" s="257">
        <f t="shared" si="22"/>
        <v>0</v>
      </c>
      <c r="N161"/>
      <c r="O161"/>
      <c r="P161" s="14"/>
      <c r="R161" s="14"/>
      <c r="S161" s="14"/>
    </row>
    <row r="162" spans="1:19" x14ac:dyDescent="0.2">
      <c r="A162" s="11" t="str">
        <f t="shared" si="23"/>
        <v/>
      </c>
      <c r="B162">
        <f t="shared" si="24"/>
        <v>132</v>
      </c>
      <c r="C162" s="21">
        <f t="shared" si="20"/>
        <v>4.5</v>
      </c>
      <c r="D162" s="21">
        <f t="shared" si="21"/>
        <v>9.7868671836900134</v>
      </c>
      <c r="E162" s="260">
        <f t="shared" si="25"/>
        <v>6.9917528336121446</v>
      </c>
      <c r="F162" s="260">
        <f t="shared" si="26"/>
        <v>11107.380342536784</v>
      </c>
      <c r="G162" s="260"/>
      <c r="H162" s="276">
        <f t="shared" si="27"/>
        <v>9730.0651800622181</v>
      </c>
      <c r="I162" s="276">
        <f t="shared" si="28"/>
        <v>18290.86236259728</v>
      </c>
      <c r="J162" s="263">
        <f t="shared" si="29"/>
        <v>0.3472427943453697</v>
      </c>
      <c r="K162" s="257"/>
      <c r="L162" s="257">
        <f t="shared" si="22"/>
        <v>0</v>
      </c>
      <c r="N162"/>
      <c r="O162"/>
      <c r="P162" s="14"/>
      <c r="R162" s="14"/>
      <c r="S162" s="14"/>
    </row>
    <row r="163" spans="1:19" x14ac:dyDescent="0.2">
      <c r="A163" s="11" t="str">
        <f t="shared" si="23"/>
        <v/>
      </c>
      <c r="B163">
        <f t="shared" si="24"/>
        <v>133</v>
      </c>
      <c r="C163" s="21">
        <f t="shared" si="20"/>
        <v>4.541666666666667</v>
      </c>
      <c r="D163" s="21">
        <f t="shared" si="21"/>
        <v>9.6849283853952013</v>
      </c>
      <c r="E163" s="260">
        <f t="shared" si="25"/>
        <v>7.1685647209072254</v>
      </c>
      <c r="F163" s="260">
        <f t="shared" si="26"/>
        <v>11263.479829903497</v>
      </c>
      <c r="G163" s="260"/>
      <c r="H163" s="276">
        <f t="shared" si="27"/>
        <v>9866.80833099546</v>
      </c>
      <c r="I163" s="276">
        <f t="shared" si="28"/>
        <v>18378.35241566649</v>
      </c>
      <c r="J163" s="263">
        <f t="shared" si="29"/>
        <v>0.34932739167227195</v>
      </c>
      <c r="K163" s="257"/>
      <c r="L163" s="257">
        <f t="shared" si="22"/>
        <v>0</v>
      </c>
      <c r="N163"/>
      <c r="O163"/>
      <c r="P163" s="14"/>
      <c r="R163" s="14"/>
      <c r="S163" s="14"/>
    </row>
    <row r="164" spans="1:19" x14ac:dyDescent="0.2">
      <c r="A164" s="11" t="str">
        <f t="shared" si="23"/>
        <v/>
      </c>
      <c r="B164">
        <f t="shared" si="24"/>
        <v>134</v>
      </c>
      <c r="C164" s="21">
        <f t="shared" si="20"/>
        <v>4.583333333333333</v>
      </c>
      <c r="D164" s="21">
        <f t="shared" si="21"/>
        <v>9.5840513690171907</v>
      </c>
      <c r="E164" s="260">
        <f t="shared" si="25"/>
        <v>7.3163846022141232</v>
      </c>
      <c r="F164" s="260">
        <f t="shared" si="26"/>
        <v>11421.222343787646</v>
      </c>
      <c r="G164" s="260"/>
      <c r="H164" s="276">
        <f t="shared" si="27"/>
        <v>10004.990773157973</v>
      </c>
      <c r="I164" s="276">
        <f t="shared" si="28"/>
        <v>18467.769212733332</v>
      </c>
      <c r="J164" s="263">
        <f t="shared" si="29"/>
        <v>0.35138816110962201</v>
      </c>
      <c r="K164" s="257"/>
      <c r="L164" s="257">
        <f t="shared" si="22"/>
        <v>0</v>
      </c>
      <c r="N164"/>
      <c r="O164"/>
      <c r="P164" s="14"/>
      <c r="R164" s="14"/>
      <c r="S164" s="14"/>
    </row>
    <row r="165" spans="1:19" x14ac:dyDescent="0.2">
      <c r="A165" s="11" t="str">
        <f t="shared" si="23"/>
        <v/>
      </c>
      <c r="B165">
        <f t="shared" si="24"/>
        <v>135</v>
      </c>
      <c r="C165" s="21">
        <f t="shared" si="20"/>
        <v>4.625</v>
      </c>
      <c r="D165" s="21">
        <f t="shared" si="21"/>
        <v>9.4842250751668438</v>
      </c>
      <c r="E165" s="260">
        <f t="shared" si="25"/>
        <v>7.4384673079630899</v>
      </c>
      <c r="F165" s="260">
        <f t="shared" si="26"/>
        <v>11580.625177879176</v>
      </c>
      <c r="G165" s="260"/>
      <c r="H165" s="276">
        <f t="shared" si="27"/>
        <v>10144.627655822153</v>
      </c>
      <c r="I165" s="276">
        <f t="shared" si="28"/>
        <v>18558.83237491002</v>
      </c>
      <c r="J165" s="263">
        <f t="shared" si="29"/>
        <v>0.35342873803229713</v>
      </c>
      <c r="K165" s="257"/>
      <c r="L165" s="257">
        <f t="shared" si="22"/>
        <v>0</v>
      </c>
      <c r="N165"/>
      <c r="O165"/>
      <c r="P165" s="14"/>
      <c r="R165" s="14"/>
      <c r="S165" s="14"/>
    </row>
    <row r="166" spans="1:19" x14ac:dyDescent="0.2">
      <c r="A166" s="11" t="str">
        <f t="shared" si="23"/>
        <v/>
      </c>
      <c r="B166">
        <f t="shared" si="24"/>
        <v>136</v>
      </c>
      <c r="C166" s="21">
        <f t="shared" si="20"/>
        <v>4.666666666666667</v>
      </c>
      <c r="D166" s="21">
        <f t="shared" si="21"/>
        <v>9.3854385596482466</v>
      </c>
      <c r="E166" s="260">
        <f t="shared" si="25"/>
        <v>7.5377126164552166</v>
      </c>
      <c r="F166" s="260">
        <f t="shared" si="26"/>
        <v>11741.705807892933</v>
      </c>
      <c r="G166" s="260"/>
      <c r="H166" s="276">
        <f t="shared" si="27"/>
        <v>10285.734287714204</v>
      </c>
      <c r="I166" s="276">
        <f t="shared" si="28"/>
        <v>18651.293263776563</v>
      </c>
      <c r="J166" s="263">
        <f t="shared" si="29"/>
        <v>0.35545234455790908</v>
      </c>
      <c r="K166" s="257"/>
      <c r="L166" s="257">
        <f t="shared" si="22"/>
        <v>0</v>
      </c>
      <c r="N166"/>
      <c r="O166"/>
      <c r="P166" s="14"/>
      <c r="R166" s="14"/>
      <c r="S166" s="14"/>
    </row>
    <row r="167" spans="1:19" x14ac:dyDescent="0.2">
      <c r="A167" s="11" t="str">
        <f t="shared" si="23"/>
        <v/>
      </c>
      <c r="B167">
        <f t="shared" si="24"/>
        <v>137</v>
      </c>
      <c r="C167" s="21">
        <f t="shared" si="20"/>
        <v>4.708333333333333</v>
      </c>
      <c r="D167" s="21">
        <f t="shared" si="21"/>
        <v>9.287680992258883</v>
      </c>
      <c r="E167" s="260">
        <f t="shared" si="25"/>
        <v>7.616703880110272</v>
      </c>
      <c r="F167" s="260">
        <f t="shared" si="26"/>
        <v>11904.481893484546</v>
      </c>
      <c r="G167" s="260"/>
      <c r="H167" s="276">
        <f t="shared" si="27"/>
        <v>10428.326138692457</v>
      </c>
      <c r="I167" s="276">
        <f t="shared" si="28"/>
        <v>18744.931521681796</v>
      </c>
      <c r="J167" s="263">
        <f t="shared" si="29"/>
        <v>0.35746183234302109</v>
      </c>
      <c r="K167" s="257"/>
      <c r="L167" s="257">
        <f t="shared" si="22"/>
        <v>0</v>
      </c>
      <c r="N167"/>
      <c r="O167"/>
      <c r="P167" s="14"/>
      <c r="R167" s="14"/>
      <c r="S167" s="14"/>
    </row>
    <row r="168" spans="1:19" x14ac:dyDescent="0.2">
      <c r="A168" s="11" t="str">
        <f t="shared" si="23"/>
        <v/>
      </c>
      <c r="B168">
        <f t="shared" si="24"/>
        <v>138</v>
      </c>
      <c r="C168" s="21">
        <f t="shared" si="20"/>
        <v>4.75</v>
      </c>
      <c r="D168" s="21">
        <f t="shared" si="21"/>
        <v>9.1909416556022823</v>
      </c>
      <c r="E168" s="260">
        <f t="shared" si="25"/>
        <v>7.6777424506364564</v>
      </c>
      <c r="F168" s="260">
        <f t="shared" si="26"/>
        <v>12068.971280186506</v>
      </c>
      <c r="G168" s="260"/>
      <c r="H168" s="276">
        <f t="shared" si="27"/>
        <v>10572.418841443374</v>
      </c>
      <c r="I168" s="276">
        <f t="shared" si="28"/>
        <v>18839.551988454641</v>
      </c>
      <c r="J168" s="263">
        <f t="shared" si="29"/>
        <v>0.35945972143751215</v>
      </c>
      <c r="K168" s="257"/>
      <c r="L168" s="257">
        <f t="shared" si="22"/>
        <v>0</v>
      </c>
      <c r="N168"/>
      <c r="O168"/>
      <c r="P168" s="14"/>
      <c r="R168" s="14"/>
      <c r="S168" s="14"/>
    </row>
    <row r="169" spans="1:19" x14ac:dyDescent="0.2">
      <c r="A169" s="11" t="str">
        <f t="shared" si="23"/>
        <v/>
      </c>
      <c r="B169">
        <f t="shared" si="24"/>
        <v>139</v>
      </c>
      <c r="C169" s="21">
        <f t="shared" si="20"/>
        <v>4.791666666666667</v>
      </c>
      <c r="D169" s="21">
        <f t="shared" si="21"/>
        <v>9.0952099439130478</v>
      </c>
      <c r="E169" s="260">
        <f t="shared" si="25"/>
        <v>7.7228783600295294</v>
      </c>
      <c r="F169" s="260">
        <f t="shared" si="26"/>
        <v>12235.192001364618</v>
      </c>
      <c r="G169" s="260"/>
      <c r="H169" s="276">
        <f t="shared" si="27"/>
        <v>10718.0281931954</v>
      </c>
      <c r="I169" s="276">
        <f t="shared" si="28"/>
        <v>18934.981953586659</v>
      </c>
      <c r="J169" s="263">
        <f t="shared" si="29"/>
        <v>0.36144823544528143</v>
      </c>
      <c r="K169" s="257"/>
      <c r="L169" s="257">
        <f t="shared" si="22"/>
        <v>0</v>
      </c>
      <c r="N169"/>
      <c r="O169"/>
      <c r="P169" s="14"/>
      <c r="R169" s="14"/>
      <c r="S169" s="14"/>
    </row>
    <row r="170" spans="1:19" x14ac:dyDescent="0.2">
      <c r="A170" s="11" t="str">
        <f t="shared" si="23"/>
        <v/>
      </c>
      <c r="B170">
        <f t="shared" si="24"/>
        <v>140</v>
      </c>
      <c r="C170" s="21">
        <f t="shared" si="20"/>
        <v>4.833333333333333</v>
      </c>
      <c r="D170" s="21">
        <f t="shared" si="21"/>
        <v>9.0004753618941322</v>
      </c>
      <c r="E170" s="260">
        <f t="shared" si="25"/>
        <v>7.7539376646158225</v>
      </c>
      <c r="F170" s="260">
        <f t="shared" si="26"/>
        <v>12403.162280195022</v>
      </c>
      <c r="G170" s="260"/>
      <c r="H170" s="276">
        <f t="shared" si="27"/>
        <v>10865.170157450833</v>
      </c>
      <c r="I170" s="276">
        <f t="shared" si="28"/>
        <v>19031.068707399485</v>
      </c>
      <c r="J170" s="263">
        <f t="shared" si="29"/>
        <v>0.36342933325386489</v>
      </c>
      <c r="K170" s="257"/>
      <c r="L170" s="257">
        <f t="shared" si="22"/>
        <v>0</v>
      </c>
      <c r="N170"/>
      <c r="O170"/>
      <c r="P170" s="14"/>
      <c r="R170" s="14"/>
      <c r="S170" s="14"/>
    </row>
    <row r="171" spans="1:19" x14ac:dyDescent="0.2">
      <c r="A171" s="11" t="str">
        <f t="shared" si="23"/>
        <v/>
      </c>
      <c r="B171">
        <f t="shared" si="24"/>
        <v>141</v>
      </c>
      <c r="C171" s="21">
        <f t="shared" si="20"/>
        <v>4.875</v>
      </c>
      <c r="D171" s="21">
        <f t="shared" si="21"/>
        <v>8.9067275235661949</v>
      </c>
      <c r="E171" s="260">
        <f t="shared" si="25"/>
        <v>7.7725468150652803</v>
      </c>
      <c r="F171" s="260">
        <f t="shared" si="26"/>
        <v>12572.900531662071</v>
      </c>
      <c r="G171" s="260"/>
      <c r="H171" s="276">
        <f t="shared" si="27"/>
        <v>11013.860865735969</v>
      </c>
      <c r="I171" s="276">
        <f t="shared" si="28"/>
        <v>19127.677358678975</v>
      </c>
      <c r="J171" s="263">
        <f t="shared" si="29"/>
        <v>0.36540473759944453</v>
      </c>
      <c r="K171" s="257"/>
      <c r="L171" s="257">
        <f t="shared" si="22"/>
        <v>0</v>
      </c>
      <c r="N171"/>
      <c r="O171"/>
      <c r="P171" s="14"/>
      <c r="R171" s="14"/>
      <c r="S171" s="14"/>
    </row>
    <row r="172" spans="1:19" x14ac:dyDescent="0.2">
      <c r="A172" s="11" t="str">
        <f t="shared" si="23"/>
        <v/>
      </c>
      <c r="B172">
        <f t="shared" si="24"/>
        <v>142</v>
      </c>
      <c r="C172" s="21">
        <f t="shared" si="20"/>
        <v>4.916666666666667</v>
      </c>
      <c r="D172" s="21">
        <f t="shared" si="21"/>
        <v>8.8139561511289806</v>
      </c>
      <c r="E172" s="260">
        <f t="shared" si="25"/>
        <v>7.7801543758290652</v>
      </c>
      <c r="F172" s="260">
        <f t="shared" si="26"/>
        <v>12744.425364577186</v>
      </c>
      <c r="G172" s="260"/>
      <c r="H172" s="276">
        <f t="shared" si="27"/>
        <v>11164.11661936961</v>
      </c>
      <c r="I172" s="276">
        <f t="shared" si="28"/>
        <v>19224.688889794528</v>
      </c>
      <c r="J172" s="263">
        <f t="shared" si="29"/>
        <v>0.3673759607301092</v>
      </c>
      <c r="K172" s="257"/>
      <c r="L172" s="257">
        <f t="shared" si="22"/>
        <v>0</v>
      </c>
      <c r="N172"/>
      <c r="O172"/>
      <c r="P172" s="14"/>
      <c r="R172" s="14"/>
      <c r="S172" s="14"/>
    </row>
    <row r="173" spans="1:19" x14ac:dyDescent="0.2">
      <c r="A173" s="11" t="str">
        <f t="shared" si="23"/>
        <v/>
      </c>
      <c r="B173">
        <f t="shared" si="24"/>
        <v>143</v>
      </c>
      <c r="C173" s="21">
        <f t="shared" si="20"/>
        <v>4.958333333333333</v>
      </c>
      <c r="D173" s="21">
        <f t="shared" si="21"/>
        <v>8.7221510738345209</v>
      </c>
      <c r="E173" s="260">
        <f t="shared" si="25"/>
        <v>7.7780503822775708</v>
      </c>
      <c r="F173" s="260">
        <f t="shared" si="26"/>
        <v>12917.755583619002</v>
      </c>
      <c r="G173" s="260"/>
      <c r="H173" s="276">
        <f t="shared" si="27"/>
        <v>11315.953891250239</v>
      </c>
      <c r="I173" s="276">
        <f t="shared" si="28"/>
        <v>19321.998423474142</v>
      </c>
      <c r="J173" s="263">
        <f t="shared" si="29"/>
        <v>0.36934432742138162</v>
      </c>
      <c r="K173" s="257"/>
      <c r="L173" s="257">
        <f t="shared" si="22"/>
        <v>0</v>
      </c>
      <c r="N173"/>
      <c r="O173"/>
      <c r="P173" s="14"/>
      <c r="R173" s="14"/>
      <c r="S173" s="14"/>
    </row>
    <row r="174" spans="1:19" x14ac:dyDescent="0.2">
      <c r="A174" s="11" t="str">
        <f t="shared" si="23"/>
        <v/>
      </c>
      <c r="B174">
        <f t="shared" si="24"/>
        <v>144</v>
      </c>
      <c r="C174" s="21">
        <f t="shared" si="20"/>
        <v>5</v>
      </c>
      <c r="D174" s="21">
        <f t="shared" si="21"/>
        <v>8.6313022268721102</v>
      </c>
      <c r="E174" s="260">
        <f t="shared" si="25"/>
        <v>7.7673835924619974</v>
      </c>
      <c r="F174" s="260">
        <f t="shared" si="26"/>
        <v>13092.910191394963</v>
      </c>
      <c r="G174" s="260"/>
      <c r="H174" s="276">
        <f t="shared" si="27"/>
        <v>11469.38932766198</v>
      </c>
      <c r="I174" s="276">
        <f t="shared" si="28"/>
        <v>19419.513678214895</v>
      </c>
      <c r="J174" s="263">
        <f t="shared" si="29"/>
        <v>0.37131099558569081</v>
      </c>
      <c r="K174" s="257">
        <f>E174*Ausbeute</f>
        <v>7.2236667409896578</v>
      </c>
      <c r="L174" s="257">
        <f t="shared" si="22"/>
        <v>18060.147720739853</v>
      </c>
      <c r="N174"/>
      <c r="O174"/>
      <c r="P174" s="14"/>
      <c r="R174" s="14"/>
      <c r="S174" s="14"/>
    </row>
    <row r="175" spans="1:19" x14ac:dyDescent="0.2">
      <c r="A175" s="11" t="str">
        <f t="shared" si="23"/>
        <v/>
      </c>
      <c r="B175">
        <f t="shared" si="24"/>
        <v>145</v>
      </c>
      <c r="C175" s="21">
        <f t="shared" si="20"/>
        <v>5.041666666666667</v>
      </c>
      <c r="D175" s="21">
        <f t="shared" si="21"/>
        <v>8.5413996502648608</v>
      </c>
      <c r="E175" s="260">
        <f t="shared" si="25"/>
        <v>1.3111509668183996</v>
      </c>
      <c r="F175" s="260">
        <f t="shared" si="26"/>
        <v>13269.908390524615</v>
      </c>
      <c r="G175" s="260"/>
      <c r="H175" s="276">
        <f t="shared" si="27"/>
        <v>11624.439750099556</v>
      </c>
      <c r="I175" s="276">
        <f t="shared" si="28"/>
        <v>19517.153591812283</v>
      </c>
      <c r="J175" s="263">
        <f t="shared" si="29"/>
        <v>0.37327697470298776</v>
      </c>
      <c r="K175" s="257"/>
      <c r="L175" s="257">
        <f t="shared" si="22"/>
        <v>0</v>
      </c>
      <c r="N175"/>
      <c r="O175"/>
      <c r="P175" s="14"/>
      <c r="R175" s="14"/>
      <c r="S175" s="14"/>
    </row>
    <row r="176" spans="1:19" x14ac:dyDescent="0.2">
      <c r="A176" s="11" t="str">
        <f t="shared" si="23"/>
        <v/>
      </c>
      <c r="B176">
        <f t="shared" si="24"/>
        <v>146</v>
      </c>
      <c r="C176" s="21">
        <f t="shared" si="20"/>
        <v>5.083333333333333</v>
      </c>
      <c r="D176" s="21">
        <f t="shared" si="21"/>
        <v>8.4524334877777694</v>
      </c>
      <c r="E176" s="260">
        <f t="shared" si="25"/>
        <v>1.9865100608973156</v>
      </c>
      <c r="F176" s="260">
        <f t="shared" si="26"/>
        <v>13448.76958574486</v>
      </c>
      <c r="G176" s="260"/>
      <c r="H176" s="276">
        <f t="shared" si="27"/>
        <v>11781.122157112492</v>
      </c>
      <c r="I176" s="276">
        <f t="shared" si="28"/>
        <v>19552.109374653959</v>
      </c>
      <c r="J176" s="263">
        <f t="shared" si="29"/>
        <v>0.37599448193425189</v>
      </c>
      <c r="K176" s="257"/>
      <c r="L176" s="257">
        <f t="shared" si="22"/>
        <v>0</v>
      </c>
      <c r="N176"/>
      <c r="O176"/>
      <c r="P176" s="14"/>
      <c r="R176" s="14"/>
      <c r="S176" s="14"/>
    </row>
    <row r="177" spans="1:19" x14ac:dyDescent="0.2">
      <c r="A177" s="11" t="str">
        <f t="shared" si="23"/>
        <v/>
      </c>
      <c r="B177">
        <f t="shared" si="24"/>
        <v>147</v>
      </c>
      <c r="C177" s="21">
        <f t="shared" si="20"/>
        <v>5.125</v>
      </c>
      <c r="D177" s="21">
        <f t="shared" si="21"/>
        <v>8.3643939858371681</v>
      </c>
      <c r="E177" s="260">
        <f t="shared" si="25"/>
        <v>2.5798978221853757</v>
      </c>
      <c r="F177" s="260">
        <f t="shared" si="26"/>
        <v>13629.513386037313</v>
      </c>
      <c r="G177" s="260"/>
      <c r="H177" s="276">
        <f t="shared" si="27"/>
        <v>11939.45372616868</v>
      </c>
      <c r="I177" s="276">
        <f t="shared" si="28"/>
        <v>19593.879886539467</v>
      </c>
      <c r="J177" s="263">
        <f t="shared" si="29"/>
        <v>0.37862960741191659</v>
      </c>
      <c r="K177" s="257"/>
      <c r="L177" s="257">
        <f t="shared" si="22"/>
        <v>0</v>
      </c>
      <c r="N177"/>
      <c r="O177"/>
      <c r="P177" s="14"/>
      <c r="R177" s="14"/>
      <c r="S177" s="14"/>
    </row>
    <row r="178" spans="1:19" x14ac:dyDescent="0.2">
      <c r="A178" s="11" t="str">
        <f t="shared" si="23"/>
        <v/>
      </c>
      <c r="B178">
        <f t="shared" si="24"/>
        <v>148</v>
      </c>
      <c r="C178" s="21">
        <f t="shared" si="20"/>
        <v>5.166666666666667</v>
      </c>
      <c r="D178" s="21">
        <f t="shared" si="21"/>
        <v>8.277271492461395</v>
      </c>
      <c r="E178" s="260">
        <f t="shared" si="25"/>
        <v>3.1003181351610256</v>
      </c>
      <c r="F178" s="260">
        <f t="shared" si="26"/>
        <v>13812.159606778105</v>
      </c>
      <c r="G178" s="260"/>
      <c r="H178" s="276">
        <f t="shared" si="27"/>
        <v>12099.451815537612</v>
      </c>
      <c r="I178" s="276">
        <f t="shared" si="28"/>
        <v>19641.668784661673</v>
      </c>
      <c r="J178" s="263">
        <f t="shared" si="29"/>
        <v>0.38119170296280108</v>
      </c>
      <c r="K178" s="257"/>
      <c r="L178" s="257">
        <f t="shared" si="22"/>
        <v>0</v>
      </c>
      <c r="N178"/>
      <c r="O178"/>
      <c r="P178" s="14"/>
      <c r="R178" s="14"/>
      <c r="S178" s="14"/>
    </row>
    <row r="179" spans="1:19" x14ac:dyDescent="0.2">
      <c r="A179" s="11" t="str">
        <f t="shared" si="23"/>
        <v/>
      </c>
      <c r="B179">
        <f t="shared" si="24"/>
        <v>149</v>
      </c>
      <c r="C179" s="21">
        <f t="shared" si="20"/>
        <v>5.208333333333333</v>
      </c>
      <c r="D179" s="21">
        <f t="shared" si="21"/>
        <v>8.1910564562026433</v>
      </c>
      <c r="E179" s="260">
        <f t="shared" si="25"/>
        <v>3.5557947039325333</v>
      </c>
      <c r="F179" s="260">
        <f t="shared" si="26"/>
        <v>13996.728271910271</v>
      </c>
      <c r="G179" s="260"/>
      <c r="H179" s="276">
        <f t="shared" si="27"/>
        <v>12261.133966193389</v>
      </c>
      <c r="I179" s="276">
        <f t="shared" si="28"/>
        <v>19694.767493752006</v>
      </c>
      <c r="J179" s="263">
        <f t="shared" si="29"/>
        <v>0.38368919060418022</v>
      </c>
      <c r="K179" s="257"/>
      <c r="L179" s="257">
        <f t="shared" si="22"/>
        <v>0</v>
      </c>
      <c r="N179"/>
      <c r="O179"/>
      <c r="P179" s="14"/>
      <c r="R179" s="14"/>
      <c r="S179" s="14"/>
    </row>
    <row r="180" spans="1:19" x14ac:dyDescent="0.2">
      <c r="A180" s="11" t="str">
        <f t="shared" si="23"/>
        <v/>
      </c>
      <c r="B180">
        <f t="shared" si="24"/>
        <v>150</v>
      </c>
      <c r="C180" s="21">
        <f t="shared" si="20"/>
        <v>5.25</v>
      </c>
      <c r="D180" s="21">
        <f t="shared" si="21"/>
        <v>8.1057394250998005</v>
      </c>
      <c r="E180" s="260">
        <f t="shared" si="25"/>
        <v>3.9534776655838533</v>
      </c>
      <c r="F180" s="260">
        <f t="shared" si="26"/>
        <v>14183.239616139052</v>
      </c>
      <c r="G180" s="260"/>
      <c r="H180" s="276">
        <f t="shared" si="27"/>
        <v>12424.5179037378</v>
      </c>
      <c r="I180" s="276">
        <f t="shared" si="28"/>
        <v>19752.545654623209</v>
      </c>
      <c r="J180" s="263">
        <f t="shared" si="29"/>
        <v>0.38612963800139455</v>
      </c>
      <c r="K180" s="257"/>
      <c r="L180" s="257">
        <f t="shared" si="22"/>
        <v>0</v>
      </c>
      <c r="N180"/>
      <c r="O180"/>
      <c r="P180" s="14"/>
      <c r="R180" s="14"/>
      <c r="S180" s="14"/>
    </row>
    <row r="181" spans="1:19" x14ac:dyDescent="0.2">
      <c r="A181" s="11" t="str">
        <f t="shared" si="23"/>
        <v/>
      </c>
      <c r="B181">
        <f t="shared" si="24"/>
        <v>151</v>
      </c>
      <c r="C181" s="21">
        <f t="shared" si="20"/>
        <v>5.291666666666667</v>
      </c>
      <c r="D181" s="21">
        <f t="shared" si="21"/>
        <v>8.0213110456422179</v>
      </c>
      <c r="E181" s="260">
        <f t="shared" si="25"/>
        <v>4.2997386082287106</v>
      </c>
      <c r="F181" s="260">
        <f t="shared" si="26"/>
        <v>14371.714087150227</v>
      </c>
      <c r="G181" s="260"/>
      <c r="H181" s="276">
        <f t="shared" si="27"/>
        <v>12589.621540343591</v>
      </c>
      <c r="I181" s="276">
        <f t="shared" si="28"/>
        <v>19814.442611648039</v>
      </c>
      <c r="J181" s="263">
        <f t="shared" si="29"/>
        <v>0.38851983137954016</v>
      </c>
      <c r="K181" s="257"/>
      <c r="L181" s="257">
        <f t="shared" si="22"/>
        <v>0</v>
      </c>
      <c r="N181"/>
      <c r="O181"/>
      <c r="P181" s="14"/>
      <c r="R181" s="14"/>
      <c r="S181" s="14"/>
    </row>
    <row r="182" spans="1:19" x14ac:dyDescent="0.2">
      <c r="A182" s="11" t="str">
        <f t="shared" si="23"/>
        <v/>
      </c>
      <c r="B182">
        <f t="shared" si="24"/>
        <v>152</v>
      </c>
      <c r="C182" s="21">
        <f t="shared" si="20"/>
        <v>5.333333333333333</v>
      </c>
      <c r="D182" s="21">
        <f t="shared" si="21"/>
        <v>7.9377620617442499</v>
      </c>
      <c r="E182" s="260">
        <f t="shared" si="25"/>
        <v>4.6002552548696292</v>
      </c>
      <c r="F182" s="260">
        <f t="shared" si="26"/>
        <v>14562.172347851902</v>
      </c>
      <c r="G182" s="260"/>
      <c r="H182" s="276">
        <f t="shared" si="27"/>
        <v>12756.462976718258</v>
      </c>
      <c r="I182" s="276">
        <f t="shared" si="28"/>
        <v>19879.959826179405</v>
      </c>
      <c r="J182" s="263">
        <f t="shared" si="29"/>
        <v>0.39086584500264715</v>
      </c>
      <c r="K182" s="257"/>
      <c r="L182" s="257">
        <f t="shared" si="22"/>
        <v>0</v>
      </c>
      <c r="N182"/>
      <c r="O182"/>
      <c r="P182" s="14"/>
      <c r="R182" s="14"/>
      <c r="S182" s="14"/>
    </row>
    <row r="183" spans="1:19" x14ac:dyDescent="0.2">
      <c r="A183" s="11" t="str">
        <f t="shared" si="23"/>
        <v/>
      </c>
      <c r="B183">
        <f t="shared" si="24"/>
        <v>153</v>
      </c>
      <c r="C183" s="21">
        <f t="shared" si="20"/>
        <v>5.375</v>
      </c>
      <c r="D183" s="21">
        <f t="shared" si="21"/>
        <v>7.8550833137304972</v>
      </c>
      <c r="E183" s="260">
        <f t="shared" si="25"/>
        <v>4.8600869370026087</v>
      </c>
      <c r="F183" s="260">
        <f t="shared" si="26"/>
        <v>14754.635278639782</v>
      </c>
      <c r="G183" s="260"/>
      <c r="H183" s="276">
        <f t="shared" si="27"/>
        <v>12925.06050408844</v>
      </c>
      <c r="I183" s="276">
        <f t="shared" si="28"/>
        <v>19948.654115206522</v>
      </c>
      <c r="J183" s="263">
        <f t="shared" si="29"/>
        <v>0.3931731066528813</v>
      </c>
      <c r="K183" s="257"/>
      <c r="L183" s="257">
        <f t="shared" si="22"/>
        <v>0</v>
      </c>
      <c r="N183"/>
      <c r="O183"/>
      <c r="P183" s="14"/>
      <c r="R183" s="14"/>
      <c r="S183" s="14"/>
    </row>
    <row r="184" spans="1:19" x14ac:dyDescent="0.2">
      <c r="A184" s="11" t="str">
        <f t="shared" si="23"/>
        <v/>
      </c>
      <c r="B184">
        <f t="shared" si="24"/>
        <v>154</v>
      </c>
      <c r="C184" s="21">
        <f t="shared" si="20"/>
        <v>5.416666666666667</v>
      </c>
      <c r="D184" s="21">
        <f t="shared" si="21"/>
        <v>7.7732657373316112</v>
      </c>
      <c r="E184" s="260">
        <f t="shared" si="25"/>
        <v>5.083741859669189</v>
      </c>
      <c r="F184" s="260">
        <f t="shared" si="26"/>
        <v>14949.123979686367</v>
      </c>
      <c r="G184" s="260"/>
      <c r="H184" s="276">
        <f t="shared" si="27"/>
        <v>13095.43260620525</v>
      </c>
      <c r="I184" s="276">
        <f t="shared" si="28"/>
        <v>20020.131625494447</v>
      </c>
      <c r="J184" s="263">
        <f t="shared" si="29"/>
        <v>0.39544645878839402</v>
      </c>
      <c r="K184" s="257"/>
      <c r="L184" s="257">
        <f t="shared" si="22"/>
        <v>0</v>
      </c>
      <c r="N184"/>
      <c r="O184"/>
      <c r="P184" s="14"/>
      <c r="R184" s="14"/>
      <c r="S184" s="14"/>
    </row>
    <row r="185" spans="1:19" x14ac:dyDescent="0.2">
      <c r="A185" s="11" t="str">
        <f t="shared" si="23"/>
        <v/>
      </c>
      <c r="B185">
        <f t="shared" si="24"/>
        <v>155</v>
      </c>
      <c r="C185" s="21">
        <f t="shared" si="20"/>
        <v>5.458333333333333</v>
      </c>
      <c r="D185" s="21">
        <f t="shared" si="21"/>
        <v>7.6923003626905428</v>
      </c>
      <c r="E185" s="260">
        <f t="shared" si="25"/>
        <v>5.2752370507132316</v>
      </c>
      <c r="F185" s="260">
        <f t="shared" si="26"/>
        <v>15145.659773254205</v>
      </c>
      <c r="G185" s="260"/>
      <c r="H185" s="276">
        <f t="shared" si="27"/>
        <v>13267.597961370675</v>
      </c>
      <c r="I185" s="276">
        <f t="shared" si="28"/>
        <v>20094.042463215723</v>
      </c>
      <c r="J185" s="263">
        <f t="shared" si="29"/>
        <v>0.39769021524471876</v>
      </c>
      <c r="K185" s="257"/>
      <c r="L185" s="257">
        <f t="shared" si="22"/>
        <v>0</v>
      </c>
      <c r="N185"/>
      <c r="O185"/>
      <c r="P185" s="14"/>
      <c r="R185" s="14"/>
      <c r="S185" s="14"/>
    </row>
    <row r="186" spans="1:19" x14ac:dyDescent="0.2">
      <c r="A186" s="11" t="str">
        <f t="shared" si="23"/>
        <v/>
      </c>
      <c r="B186">
        <f t="shared" si="24"/>
        <v>156</v>
      </c>
      <c r="C186" s="21">
        <f t="shared" si="20"/>
        <v>5.5</v>
      </c>
      <c r="D186" s="21">
        <f t="shared" si="21"/>
        <v>7.6121783133791761</v>
      </c>
      <c r="E186" s="260">
        <f t="shared" si="25"/>
        <v>5.4381517899041052</v>
      </c>
      <c r="F186" s="260">
        <f t="shared" si="26"/>
        <v>15344.264206033502</v>
      </c>
      <c r="G186" s="260"/>
      <c r="H186" s="276">
        <f t="shared" si="27"/>
        <v>13441.575444485337</v>
      </c>
      <c r="I186" s="276">
        <f t="shared" si="28"/>
        <v>20170.07590778271</v>
      </c>
      <c r="J186" s="263">
        <f t="shared" si="29"/>
        <v>0.39990821348259425</v>
      </c>
      <c r="K186" s="257"/>
      <c r="L186" s="257">
        <f t="shared" si="22"/>
        <v>0</v>
      </c>
      <c r="N186"/>
      <c r="O186"/>
      <c r="P186" s="14"/>
      <c r="R186" s="14"/>
      <c r="S186" s="14"/>
    </row>
    <row r="187" spans="1:19" x14ac:dyDescent="0.2">
      <c r="A187" s="11" t="str">
        <f t="shared" si="23"/>
        <v/>
      </c>
      <c r="B187">
        <f t="shared" si="24"/>
        <v>157</v>
      </c>
      <c r="C187" s="21">
        <f t="shared" si="20"/>
        <v>5.541666666666667</v>
      </c>
      <c r="D187" s="21">
        <f t="shared" si="21"/>
        <v>7.5328908054251604</v>
      </c>
      <c r="E187" s="260">
        <f t="shared" si="25"/>
        <v>5.5756752270523497</v>
      </c>
      <c r="F187" s="260">
        <f t="shared" si="26"/>
        <v>15544.959051504347</v>
      </c>
      <c r="G187" s="260"/>
      <c r="H187" s="276">
        <f t="shared" si="27"/>
        <v>13617.384129117798</v>
      </c>
      <c r="I187" s="276">
        <f t="shared" si="28"/>
        <v>20247.956146342807</v>
      </c>
      <c r="J187" s="263">
        <f t="shared" si="29"/>
        <v>0.40210386248459412</v>
      </c>
      <c r="K187" s="257"/>
      <c r="L187" s="257">
        <f t="shared" si="22"/>
        <v>0</v>
      </c>
      <c r="N187"/>
      <c r="O187"/>
      <c r="P187" s="14"/>
      <c r="R187" s="14"/>
      <c r="S187" s="14"/>
    </row>
    <row r="188" spans="1:19" x14ac:dyDescent="0.2">
      <c r="A188" s="11" t="str">
        <f t="shared" si="23"/>
        <v/>
      </c>
      <c r="B188">
        <f t="shared" si="24"/>
        <v>158</v>
      </c>
      <c r="C188" s="21">
        <f t="shared" si="20"/>
        <v>5.583333333333333</v>
      </c>
      <c r="D188" s="21">
        <f t="shared" si="21"/>
        <v>7.4544291463489261</v>
      </c>
      <c r="E188" s="260">
        <f t="shared" si="25"/>
        <v>5.6906488211198267</v>
      </c>
      <c r="F188" s="260">
        <f t="shared" si="26"/>
        <v>15747.766312323774</v>
      </c>
      <c r="G188" s="260"/>
      <c r="H188" s="276">
        <f t="shared" si="27"/>
        <v>13795.043289595616</v>
      </c>
      <c r="I188" s="276">
        <f t="shared" si="28"/>
        <v>20327.438472309008</v>
      </c>
      <c r="J188" s="263">
        <f t="shared" si="29"/>
        <v>0.40428018647215813</v>
      </c>
      <c r="K188" s="257"/>
      <c r="L188" s="257">
        <f t="shared" si="22"/>
        <v>0</v>
      </c>
      <c r="N188"/>
      <c r="O188"/>
      <c r="P188" s="14"/>
      <c r="R188" s="14"/>
      <c r="S188" s="14"/>
    </row>
    <row r="189" spans="1:19" x14ac:dyDescent="0.2">
      <c r="A189" s="11" t="str">
        <f t="shared" si="23"/>
        <v/>
      </c>
      <c r="B189">
        <f t="shared" si="24"/>
        <v>159</v>
      </c>
      <c r="C189" s="21">
        <f t="shared" si="20"/>
        <v>5.625</v>
      </c>
      <c r="D189" s="21">
        <f t="shared" si="21"/>
        <v>7.3767847342106858</v>
      </c>
      <c r="E189" s="260">
        <f t="shared" si="25"/>
        <v>5.7856041635902944</v>
      </c>
      <c r="F189" s="260">
        <f t="shared" si="26"/>
        <v>15952.708222737992</v>
      </c>
      <c r="G189" s="260"/>
      <c r="H189" s="276">
        <f t="shared" si="27"/>
        <v>13974.572403118473</v>
      </c>
      <c r="I189" s="276">
        <f t="shared" si="28"/>
        <v>20408.305897457209</v>
      </c>
      <c r="J189" s="263">
        <f t="shared" si="29"/>
        <v>0.40643986466032694</v>
      </c>
      <c r="K189" s="257"/>
      <c r="L189" s="257">
        <f t="shared" si="22"/>
        <v>0</v>
      </c>
      <c r="N189"/>
      <c r="O189"/>
      <c r="P189" s="14"/>
      <c r="R189" s="14"/>
      <c r="S189" s="14"/>
    </row>
    <row r="190" spans="1:19" x14ac:dyDescent="0.2">
      <c r="A190" s="11" t="str">
        <f t="shared" si="23"/>
        <v/>
      </c>
      <c r="B190">
        <f t="shared" si="24"/>
        <v>160</v>
      </c>
      <c r="C190" s="21">
        <f t="shared" si="20"/>
        <v>5.666666666666667</v>
      </c>
      <c r="D190" s="21">
        <f t="shared" si="21"/>
        <v>7.2999490566674021</v>
      </c>
      <c r="E190" s="260">
        <f t="shared" si="25"/>
        <v>5.8627966881058819</v>
      </c>
      <c r="F190" s="260">
        <f t="shared" si="26"/>
        <v>16159.80725101994</v>
      </c>
      <c r="G190" s="260"/>
      <c r="H190" s="276">
        <f t="shared" si="27"/>
        <v>14155.991151893459</v>
      </c>
      <c r="I190" s="276">
        <f t="shared" si="28"/>
        <v>20490.366132610419</v>
      </c>
      <c r="J190" s="263">
        <f t="shared" si="29"/>
        <v>0.40858526729518385</v>
      </c>
      <c r="K190" s="257"/>
      <c r="L190" s="257">
        <f t="shared" si="22"/>
        <v>0</v>
      </c>
      <c r="N190"/>
      <c r="O190"/>
      <c r="P190" s="14"/>
      <c r="R190" s="14"/>
      <c r="S190" s="14"/>
    </row>
    <row r="191" spans="1:19" x14ac:dyDescent="0.2">
      <c r="A191" s="11" t="str">
        <f t="shared" si="23"/>
        <v/>
      </c>
      <c r="B191">
        <f t="shared" si="24"/>
        <v>161</v>
      </c>
      <c r="C191" s="21">
        <f t="shared" si="20"/>
        <v>5.708333333333333</v>
      </c>
      <c r="D191" s="21">
        <f t="shared" si="21"/>
        <v>7.2239136900395442</v>
      </c>
      <c r="E191" s="260">
        <f t="shared" si="25"/>
        <v>5.9242357137772395</v>
      </c>
      <c r="F191" s="260">
        <f t="shared" si="26"/>
        <v>16369.086101932573</v>
      </c>
      <c r="G191" s="260"/>
      <c r="H191" s="276">
        <f t="shared" si="27"/>
        <v>14339.319425292926</v>
      </c>
      <c r="I191" s="276">
        <f t="shared" si="28"/>
        <v>20573.448896822178</v>
      </c>
      <c r="J191" s="263">
        <f t="shared" si="29"/>
        <v>0.41071848823313861</v>
      </c>
      <c r="K191" s="257"/>
      <c r="L191" s="257">
        <f t="shared" si="22"/>
        <v>0</v>
      </c>
      <c r="N191"/>
      <c r="O191"/>
      <c r="P191" s="14"/>
      <c r="R191" s="14"/>
      <c r="S191" s="14"/>
    </row>
    <row r="192" spans="1:19" x14ac:dyDescent="0.2">
      <c r="A192" s="11" t="str">
        <f t="shared" si="23"/>
        <v/>
      </c>
      <c r="B192">
        <f t="shared" si="24"/>
        <v>162</v>
      </c>
      <c r="C192" s="21">
        <f t="shared" si="20"/>
        <v>5.75</v>
      </c>
      <c r="D192" s="21">
        <f t="shared" si="21"/>
        <v>7.1486702983875867</v>
      </c>
      <c r="E192" s="260">
        <f t="shared" si="25"/>
        <v>5.9717112209153083</v>
      </c>
      <c r="F192" s="260">
        <f t="shared" si="26"/>
        <v>16580.567719218041</v>
      </c>
      <c r="G192" s="260"/>
      <c r="H192" s="276">
        <f t="shared" si="27"/>
        <v>14524.577322034991</v>
      </c>
      <c r="I192" s="276">
        <f t="shared" si="28"/>
        <v>20657.403519331292</v>
      </c>
      <c r="J192" s="263">
        <f t="shared" si="29"/>
        <v>0.41284137432527046</v>
      </c>
      <c r="K192" s="257"/>
      <c r="L192" s="257">
        <f t="shared" si="22"/>
        <v>0</v>
      </c>
      <c r="N192"/>
      <c r="O192"/>
      <c r="P192" s="14"/>
      <c r="R192" s="14"/>
      <c r="S192" s="14"/>
    </row>
    <row r="193" spans="1:19" x14ac:dyDescent="0.2">
      <c r="A193" s="11" t="str">
        <f t="shared" si="23"/>
        <v/>
      </c>
      <c r="B193">
        <f t="shared" si="24"/>
        <v>163</v>
      </c>
      <c r="C193" s="21">
        <f t="shared" si="20"/>
        <v>5.791666666666667</v>
      </c>
      <c r="D193" s="21">
        <f t="shared" si="21"/>
        <v>7.0742106325981222</v>
      </c>
      <c r="E193" s="260">
        <f t="shared" si="25"/>
        <v>6.0068177145651607</v>
      </c>
      <c r="F193" s="260">
        <f t="shared" si="26"/>
        <v>16794.275288113015</v>
      </c>
      <c r="G193" s="260"/>
      <c r="H193" s="276">
        <f t="shared" si="27"/>
        <v>14711.78515238699</v>
      </c>
      <c r="I193" s="276">
        <f t="shared" si="28"/>
        <v>20742.096802445853</v>
      </c>
      <c r="J193" s="263">
        <f t="shared" si="29"/>
        <v>0.41495555186677024</v>
      </c>
      <c r="K193" s="257"/>
      <c r="L193" s="257">
        <f t="shared" si="22"/>
        <v>0</v>
      </c>
      <c r="N193"/>
      <c r="O193"/>
      <c r="P193" s="14"/>
      <c r="R193" s="14"/>
      <c r="S193" s="14"/>
    </row>
    <row r="194" spans="1:19" x14ac:dyDescent="0.2">
      <c r="A194" s="11" t="str">
        <f t="shared" si="23"/>
        <v/>
      </c>
      <c r="B194">
        <f t="shared" si="24"/>
        <v>164</v>
      </c>
      <c r="C194" s="21">
        <f t="shared" si="20"/>
        <v>5.833333333333333</v>
      </c>
      <c r="D194" s="21">
        <f t="shared" si="21"/>
        <v>7.0005265294794823</v>
      </c>
      <c r="E194" s="260">
        <f t="shared" si="25"/>
        <v>6.0309754925713897</v>
      </c>
      <c r="F194" s="260">
        <f t="shared" si="26"/>
        <v>17010.232237890617</v>
      </c>
      <c r="G194" s="260"/>
      <c r="H194" s="276">
        <f t="shared" si="27"/>
        <v>14900.96344039217</v>
      </c>
      <c r="I194" s="276">
        <f t="shared" si="28"/>
        <v>20827.41111697751</v>
      </c>
      <c r="J194" s="263">
        <f t="shared" si="29"/>
        <v>0.41706245036323808</v>
      </c>
      <c r="K194" s="257"/>
      <c r="L194" s="257">
        <f t="shared" si="22"/>
        <v>0</v>
      </c>
      <c r="N194"/>
      <c r="O194"/>
      <c r="P194" s="14"/>
      <c r="R194" s="14"/>
      <c r="S194" s="14"/>
    </row>
    <row r="195" spans="1:19" x14ac:dyDescent="0.2">
      <c r="A195" s="11" t="str">
        <f t="shared" si="23"/>
        <v/>
      </c>
      <c r="B195">
        <f t="shared" si="24"/>
        <v>165</v>
      </c>
      <c r="C195" s="21">
        <f t="shared" si="20"/>
        <v>5.875</v>
      </c>
      <c r="D195" s="21">
        <f t="shared" si="21"/>
        <v>6.9276099108668019</v>
      </c>
      <c r="E195" s="260">
        <f t="shared" si="25"/>
        <v>6.0454496004572613</v>
      </c>
      <c r="F195" s="260">
        <f t="shared" si="26"/>
        <v>17228.462244428956</v>
      </c>
      <c r="G195" s="260"/>
      <c r="H195" s="276">
        <f t="shared" si="27"/>
        <v>15092.132926119755</v>
      </c>
      <c r="I195" s="276">
        <f t="shared" si="28"/>
        <v>20913.242704933618</v>
      </c>
      <c r="J195" s="263">
        <f t="shared" si="29"/>
        <v>0.41916332385387811</v>
      </c>
      <c r="K195" s="257"/>
      <c r="L195" s="257">
        <f t="shared" si="22"/>
        <v>0</v>
      </c>
      <c r="N195"/>
      <c r="O195"/>
      <c r="P195" s="14"/>
      <c r="R195" s="14"/>
      <c r="S195" s="14"/>
    </row>
    <row r="196" spans="1:19" x14ac:dyDescent="0.2">
      <c r="A196" s="11" t="str">
        <f t="shared" si="23"/>
        <v/>
      </c>
      <c r="B196">
        <f t="shared" si="24"/>
        <v>166</v>
      </c>
      <c r="C196" s="21">
        <f t="shared" si="20"/>
        <v>5.916666666666667</v>
      </c>
      <c r="D196" s="21">
        <f t="shared" si="21"/>
        <v>6.8554527827363732</v>
      </c>
      <c r="E196" s="260">
        <f t="shared" si="25"/>
        <v>6.0513667246990206</v>
      </c>
      <c r="F196" s="260">
        <f t="shared" si="26"/>
        <v>17448.989232806831</v>
      </c>
      <c r="G196" s="260"/>
      <c r="H196" s="276">
        <f t="shared" si="27"/>
        <v>15285.314567938771</v>
      </c>
      <c r="I196" s="276">
        <f t="shared" si="28"/>
        <v>20999.500166925536</v>
      </c>
      <c r="J196" s="263">
        <f t="shared" si="29"/>
        <v>0.42125927001776464</v>
      </c>
      <c r="K196" s="257"/>
      <c r="L196" s="257">
        <f t="shared" si="22"/>
        <v>0</v>
      </c>
      <c r="N196"/>
      <c r="O196"/>
      <c r="P196" s="14"/>
      <c r="R196" s="14"/>
      <c r="S196" s="14"/>
    </row>
    <row r="197" spans="1:19" x14ac:dyDescent="0.2">
      <c r="A197" s="11" t="str">
        <f t="shared" si="23"/>
        <v/>
      </c>
      <c r="B197">
        <f t="shared" si="24"/>
        <v>167</v>
      </c>
      <c r="C197" s="21">
        <f t="shared" si="20"/>
        <v>5.958333333333333</v>
      </c>
      <c r="D197" s="21">
        <f t="shared" si="21"/>
        <v>6.7840472343292593</v>
      </c>
      <c r="E197" s="260">
        <f t="shared" si="25"/>
        <v>6.0497302486149129</v>
      </c>
      <c r="F197" s="260">
        <f t="shared" si="26"/>
        <v>17671.837379926641</v>
      </c>
      <c r="G197" s="260"/>
      <c r="H197" s="276">
        <f t="shared" si="27"/>
        <v>15480.529544815725</v>
      </c>
      <c r="I197" s="276">
        <f t="shared" si="28"/>
        <v>21086.103114203055</v>
      </c>
      <c r="J197" s="263">
        <f t="shared" si="29"/>
        <v>0.42335124727427187</v>
      </c>
      <c r="K197" s="257"/>
      <c r="L197" s="257">
        <f t="shared" si="22"/>
        <v>0</v>
      </c>
      <c r="N197"/>
      <c r="O197"/>
      <c r="P197" s="14"/>
      <c r="R197" s="14"/>
      <c r="S197" s="14"/>
    </row>
    <row r="198" spans="1:19" x14ac:dyDescent="0.2">
      <c r="A198" s="11" t="str">
        <f t="shared" si="23"/>
        <v/>
      </c>
      <c r="B198">
        <f t="shared" si="24"/>
        <v>168</v>
      </c>
      <c r="C198" s="21">
        <f t="shared" si="20"/>
        <v>6</v>
      </c>
      <c r="D198" s="21">
        <f t="shared" si="21"/>
        <v>6.7133854372840043</v>
      </c>
      <c r="E198" s="260">
        <f t="shared" si="25"/>
        <v>6.0414336707025207</v>
      </c>
      <c r="F198" s="260">
        <f t="shared" si="26"/>
        <v>17897.031117164996</v>
      </c>
      <c r="G198" s="260"/>
      <c r="H198" s="276">
        <f t="shared" si="27"/>
        <v>15677.799258636525</v>
      </c>
      <c r="I198" s="276">
        <f t="shared" si="28"/>
        <v>21172.980967409931</v>
      </c>
      <c r="J198" s="263">
        <f t="shared" si="29"/>
        <v>0.42544009007318984</v>
      </c>
      <c r="K198" s="257">
        <f>E198*Ausbeute</f>
        <v>5.6185333137533444</v>
      </c>
      <c r="L198" s="257">
        <f t="shared" si="22"/>
        <v>19690.872299691237</v>
      </c>
      <c r="N198"/>
      <c r="O198"/>
      <c r="P198" s="14"/>
      <c r="R198" s="14"/>
      <c r="S198" s="14"/>
    </row>
    <row r="199" spans="1:19" x14ac:dyDescent="0.2">
      <c r="A199" s="11" t="str">
        <f t="shared" si="23"/>
        <v/>
      </c>
      <c r="B199">
        <f t="shared" si="24"/>
        <v>169</v>
      </c>
      <c r="C199" s="21">
        <f t="shared" si="20"/>
        <v>6.041666666666667</v>
      </c>
      <c r="D199" s="21">
        <f t="shared" si="21"/>
        <v>6.6434596447783996</v>
      </c>
      <c r="E199" s="260">
        <f t="shared" si="25"/>
        <v>1.0198069277791282</v>
      </c>
      <c r="F199" s="260">
        <f t="shared" si="26"/>
        <v>18124.595133051171</v>
      </c>
      <c r="G199" s="260"/>
      <c r="H199" s="276">
        <f t="shared" si="27"/>
        <v>15877.145336552816</v>
      </c>
      <c r="I199" s="276">
        <f t="shared" si="28"/>
        <v>21260.071886102818</v>
      </c>
      <c r="J199" s="263">
        <f t="shared" si="29"/>
        <v>0.42752652255449369</v>
      </c>
      <c r="K199" s="257"/>
      <c r="L199" s="257">
        <f t="shared" si="22"/>
        <v>0</v>
      </c>
      <c r="N199"/>
      <c r="O199"/>
      <c r="P199" s="14"/>
      <c r="R199" s="14"/>
      <c r="S199" s="14"/>
    </row>
    <row r="200" spans="1:19" x14ac:dyDescent="0.2">
      <c r="A200" s="11" t="str">
        <f t="shared" si="23"/>
        <v/>
      </c>
      <c r="B200">
        <f t="shared" si="24"/>
        <v>170</v>
      </c>
      <c r="C200" s="21">
        <f t="shared" si="20"/>
        <v>6.083333333333333</v>
      </c>
      <c r="D200" s="21">
        <f t="shared" si="21"/>
        <v>6.5742621906801775</v>
      </c>
      <c r="E200" s="260">
        <f t="shared" si="25"/>
        <v>1.5450979890758836</v>
      </c>
      <c r="F200" s="260">
        <f t="shared" si="26"/>
        <v>18354.554375973781</v>
      </c>
      <c r="G200" s="260"/>
      <c r="H200" s="276">
        <f t="shared" si="27"/>
        <v>16078.58963335302</v>
      </c>
      <c r="I200" s="276">
        <f t="shared" si="28"/>
        <v>21298.524717315555</v>
      </c>
      <c r="J200" s="263">
        <f t="shared" si="29"/>
        <v>0.4301720427774387</v>
      </c>
      <c r="K200" s="257"/>
      <c r="L200" s="257">
        <f t="shared" si="22"/>
        <v>0</v>
      </c>
      <c r="N200"/>
      <c r="O200"/>
      <c r="P200" s="14"/>
      <c r="R200" s="14"/>
      <c r="S200" s="14"/>
    </row>
    <row r="201" spans="1:19" x14ac:dyDescent="0.2">
      <c r="A201" s="11" t="str">
        <f t="shared" si="23"/>
        <v/>
      </c>
      <c r="B201">
        <f t="shared" si="24"/>
        <v>171</v>
      </c>
      <c r="C201" s="21">
        <f t="shared" si="20"/>
        <v>6.125</v>
      </c>
      <c r="D201" s="21">
        <f t="shared" si="21"/>
        <v>6.5057854887065547</v>
      </c>
      <c r="E201" s="260">
        <f t="shared" si="25"/>
        <v>2.0066321412332968</v>
      </c>
      <c r="F201" s="260">
        <f t="shared" si="26"/>
        <v>18586.93405691591</v>
      </c>
      <c r="G201" s="260"/>
      <c r="H201" s="276">
        <f t="shared" si="27"/>
        <v>16282.154233858328</v>
      </c>
      <c r="I201" s="276">
        <f t="shared" si="28"/>
        <v>21342.396575511462</v>
      </c>
      <c r="J201" s="263">
        <f t="shared" si="29"/>
        <v>0.43275345176489177</v>
      </c>
      <c r="K201" s="257"/>
      <c r="L201" s="257">
        <f t="shared" si="22"/>
        <v>0</v>
      </c>
      <c r="N201"/>
      <c r="O201"/>
      <c r="P201" s="14"/>
      <c r="R201" s="14"/>
      <c r="S201" s="14"/>
    </row>
    <row r="202" spans="1:19" x14ac:dyDescent="0.2">
      <c r="A202" s="11" t="str">
        <f t="shared" si="23"/>
        <v/>
      </c>
      <c r="B202">
        <f t="shared" si="24"/>
        <v>172</v>
      </c>
      <c r="C202" s="21">
        <f t="shared" si="20"/>
        <v>6.166666666666667</v>
      </c>
      <c r="D202" s="21">
        <f t="shared" si="21"/>
        <v>6.4380220315925367</v>
      </c>
      <c r="E202" s="260">
        <f t="shared" si="25"/>
        <v>2.4114125623753346</v>
      </c>
      <c r="F202" s="260">
        <f t="shared" si="26"/>
        <v>18821.759652219062</v>
      </c>
      <c r="G202" s="260"/>
      <c r="H202" s="276">
        <f t="shared" si="27"/>
        <v>16487.861455343889</v>
      </c>
      <c r="I202" s="276">
        <f t="shared" si="28"/>
        <v>21391.06931701861</v>
      </c>
      <c r="J202" s="263">
        <f t="shared" si="29"/>
        <v>0.43527790038291908</v>
      </c>
      <c r="K202" s="257"/>
      <c r="L202" s="257">
        <f t="shared" si="22"/>
        <v>0</v>
      </c>
      <c r="N202"/>
      <c r="O202"/>
      <c r="P202" s="14"/>
      <c r="R202" s="14"/>
      <c r="S202" s="14"/>
    </row>
    <row r="203" spans="1:19" x14ac:dyDescent="0.2">
      <c r="A203" s="11" t="str">
        <f t="shared" si="23"/>
        <v/>
      </c>
      <c r="B203">
        <f t="shared" si="24"/>
        <v>173</v>
      </c>
      <c r="C203" s="21">
        <f t="shared" si="20"/>
        <v>6.208333333333333</v>
      </c>
      <c r="D203" s="21">
        <f t="shared" si="21"/>
        <v>6.3709643902678659</v>
      </c>
      <c r="E203" s="260">
        <f t="shared" si="25"/>
        <v>2.7656800510394204</v>
      </c>
      <c r="F203" s="260">
        <f t="shared" si="26"/>
        <v>19059.056906376212</v>
      </c>
      <c r="G203" s="260"/>
      <c r="H203" s="276">
        <f t="shared" si="27"/>
        <v>16695.733849985554</v>
      </c>
      <c r="I203" s="276">
        <f t="shared" si="28"/>
        <v>21443.993076470444</v>
      </c>
      <c r="J203" s="263">
        <f t="shared" si="29"/>
        <v>0.43775179308912127</v>
      </c>
      <c r="K203" s="257"/>
      <c r="L203" s="257">
        <f t="shared" si="22"/>
        <v>0</v>
      </c>
      <c r="N203"/>
      <c r="O203"/>
      <c r="P203" s="14"/>
      <c r="R203" s="14"/>
      <c r="S203" s="14"/>
    </row>
    <row r="204" spans="1:19" x14ac:dyDescent="0.2">
      <c r="A204" s="11" t="str">
        <f t="shared" si="23"/>
        <v/>
      </c>
      <c r="B204">
        <f t="shared" si="24"/>
        <v>174</v>
      </c>
      <c r="C204" s="21">
        <f t="shared" si="20"/>
        <v>6.25</v>
      </c>
      <c r="D204" s="21">
        <f t="shared" si="21"/>
        <v>6.304605213042568</v>
      </c>
      <c r="E204" s="260">
        <f t="shared" si="25"/>
        <v>3.0749959495250465</v>
      </c>
      <c r="F204" s="260">
        <f t="shared" si="26"/>
        <v>19298.851834854209</v>
      </c>
      <c r="G204" s="260"/>
      <c r="H204" s="276">
        <f t="shared" si="27"/>
        <v>16905.794207332277</v>
      </c>
      <c r="I204" s="276">
        <f t="shared" si="28"/>
        <v>21500.678837866442</v>
      </c>
      <c r="J204" s="263">
        <f t="shared" si="29"/>
        <v>0.44018085668623269</v>
      </c>
      <c r="K204" s="257"/>
      <c r="L204" s="257">
        <f t="shared" si="22"/>
        <v>0</v>
      </c>
      <c r="N204"/>
      <c r="O204"/>
      <c r="P204" s="14"/>
      <c r="R204" s="14"/>
      <c r="S204" s="14"/>
    </row>
    <row r="205" spans="1:19" x14ac:dyDescent="0.2">
      <c r="A205" s="11" t="str">
        <f t="shared" si="23"/>
        <v/>
      </c>
      <c r="B205">
        <f t="shared" si="24"/>
        <v>175</v>
      </c>
      <c r="C205" s="21">
        <f t="shared" si="20"/>
        <v>6.291666666666667</v>
      </c>
      <c r="D205" s="21">
        <f t="shared" si="21"/>
        <v>6.2389372248009556</v>
      </c>
      <c r="E205" s="260">
        <f t="shared" si="25"/>
        <v>3.3443160484801053</v>
      </c>
      <c r="F205" s="260">
        <f t="shared" si="26"/>
        <v>19541.170726945929</v>
      </c>
      <c r="G205" s="260"/>
      <c r="H205" s="276">
        <f t="shared" si="27"/>
        <v>17118.065556804624</v>
      </c>
      <c r="I205" s="276">
        <f t="shared" si="28"/>
        <v>21560.691813713627</v>
      </c>
      <c r="J205" s="263">
        <f t="shared" si="29"/>
        <v>0.44257020443610134</v>
      </c>
      <c r="K205" s="257"/>
      <c r="L205" s="257">
        <f t="shared" si="22"/>
        <v>0</v>
      </c>
      <c r="N205"/>
      <c r="O205"/>
      <c r="P205" s="14"/>
      <c r="R205" s="14"/>
      <c r="S205" s="14"/>
    </row>
    <row r="206" spans="1:19" x14ac:dyDescent="0.2">
      <c r="A206" s="11" t="str">
        <f t="shared" si="23"/>
        <v/>
      </c>
      <c r="B206">
        <f t="shared" si="24"/>
        <v>176</v>
      </c>
      <c r="C206" s="21">
        <f t="shared" si="20"/>
        <v>6.333333333333333</v>
      </c>
      <c r="D206" s="21">
        <f t="shared" si="21"/>
        <v>6.1739532262040537</v>
      </c>
      <c r="E206" s="260">
        <f t="shared" si="25"/>
        <v>3.5780564535999102</v>
      </c>
      <c r="F206" s="260">
        <f t="shared" si="26"/>
        <v>19786.040148652424</v>
      </c>
      <c r="G206" s="260"/>
      <c r="H206" s="276">
        <f t="shared" si="27"/>
        <v>17332.571170219515</v>
      </c>
      <c r="I206" s="276">
        <f t="shared" si="28"/>
        <v>21623.645544362334</v>
      </c>
      <c r="J206" s="263">
        <f t="shared" si="29"/>
        <v>0.44492439543626661</v>
      </c>
      <c r="K206" s="257"/>
      <c r="L206" s="257">
        <f t="shared" si="22"/>
        <v>0</v>
      </c>
      <c r="N206"/>
      <c r="O206"/>
      <c r="P206" s="14"/>
      <c r="R206" s="14"/>
      <c r="S206" s="14"/>
    </row>
    <row r="207" spans="1:19" x14ac:dyDescent="0.2">
      <c r="A207" s="11" t="str">
        <f t="shared" si="23"/>
        <v/>
      </c>
      <c r="B207">
        <f t="shared" si="24"/>
        <v>177</v>
      </c>
      <c r="C207" s="21">
        <f t="shared" si="20"/>
        <v>6.375</v>
      </c>
      <c r="D207" s="21">
        <f t="shared" si="21"/>
        <v>6.1096460929003067</v>
      </c>
      <c r="E207" s="260">
        <f t="shared" si="25"/>
        <v>3.7801522886346057</v>
      </c>
      <c r="F207" s="260">
        <f t="shared" si="26"/>
        <v>20033.486945595425</v>
      </c>
      <c r="G207" s="260"/>
      <c r="H207" s="276">
        <f t="shared" si="27"/>
        <v>17549.334564341585</v>
      </c>
      <c r="I207" s="276">
        <f t="shared" si="28"/>
        <v>21689.196639208116</v>
      </c>
      <c r="J207" s="263">
        <f t="shared" si="29"/>
        <v>0.44724748929322788</v>
      </c>
      <c r="K207" s="257"/>
      <c r="L207" s="257">
        <f t="shared" si="22"/>
        <v>0</v>
      </c>
      <c r="N207"/>
      <c r="O207"/>
      <c r="P207" s="14"/>
      <c r="R207" s="14"/>
      <c r="S207" s="14"/>
    </row>
    <row r="208" spans="1:19" x14ac:dyDescent="0.2">
      <c r="A208" s="11" t="str">
        <f t="shared" si="23"/>
        <v/>
      </c>
      <c r="B208">
        <f t="shared" si="24"/>
        <v>178</v>
      </c>
      <c r="C208" s="21">
        <f t="shared" si="20"/>
        <v>6.416666666666667</v>
      </c>
      <c r="D208" s="21">
        <f t="shared" si="21"/>
        <v>6.0460087747445259</v>
      </c>
      <c r="E208" s="260">
        <f t="shared" si="25"/>
        <v>3.9541100138237533</v>
      </c>
      <c r="F208" s="260">
        <f t="shared" si="26"/>
        <v>20283.53824596051</v>
      </c>
      <c r="G208" s="260"/>
      <c r="H208" s="276">
        <f t="shared" si="27"/>
        <v>17768.379503461398</v>
      </c>
      <c r="I208" s="276">
        <f t="shared" si="28"/>
        <v>21757.04008995054</v>
      </c>
      <c r="J208" s="263">
        <f t="shared" si="29"/>
        <v>0.44954309622112187</v>
      </c>
      <c r="K208" s="257"/>
      <c r="L208" s="257">
        <f t="shared" si="22"/>
        <v>0</v>
      </c>
      <c r="N208"/>
      <c r="O208"/>
      <c r="P208" s="14"/>
      <c r="R208" s="14"/>
      <c r="S208" s="14"/>
    </row>
    <row r="209" spans="1:19" x14ac:dyDescent="0.2">
      <c r="A209" s="11" t="str">
        <f t="shared" si="23"/>
        <v/>
      </c>
      <c r="B209">
        <f t="shared" si="24"/>
        <v>179</v>
      </c>
      <c r="C209" s="21">
        <f t="shared" si="20"/>
        <v>6.458333333333333</v>
      </c>
      <c r="D209" s="21">
        <f t="shared" si="21"/>
        <v>5.9830342950249626</v>
      </c>
      <c r="E209" s="260">
        <f t="shared" si="25"/>
        <v>4.1030540541404683</v>
      </c>
      <c r="F209" s="260">
        <f t="shared" si="26"/>
        <v>20536.221463471167</v>
      </c>
      <c r="G209" s="260"/>
      <c r="H209" s="276">
        <f t="shared" si="27"/>
        <v>17989.730002000735</v>
      </c>
      <c r="I209" s="276">
        <f t="shared" si="28"/>
        <v>21826.905093692178</v>
      </c>
      <c r="J209" s="263">
        <f t="shared" si="29"/>
        <v>0.45181442275986655</v>
      </c>
      <c r="K209" s="257"/>
      <c r="L209" s="257">
        <f t="shared" si="22"/>
        <v>0</v>
      </c>
      <c r="N209"/>
      <c r="O209"/>
      <c r="P209" s="14"/>
      <c r="R209" s="14"/>
      <c r="S209" s="14"/>
    </row>
    <row r="210" spans="1:19" x14ac:dyDescent="0.2">
      <c r="A210" s="11" t="str">
        <f t="shared" si="23"/>
        <v/>
      </c>
      <c r="B210">
        <f t="shared" si="24"/>
        <v>180</v>
      </c>
      <c r="C210" s="21">
        <f t="shared" si="20"/>
        <v>6.5</v>
      </c>
      <c r="D210" s="21">
        <f t="shared" si="21"/>
        <v>5.9207157496984335</v>
      </c>
      <c r="E210" s="260">
        <f t="shared" si="25"/>
        <v>4.2297683562069457</v>
      </c>
      <c r="F210" s="260">
        <f t="shared" si="26"/>
        <v>20791.564300394319</v>
      </c>
      <c r="G210" s="260"/>
      <c r="H210" s="276">
        <f t="shared" si="27"/>
        <v>18213.410327145415</v>
      </c>
      <c r="I210" s="276">
        <f t="shared" si="28"/>
        <v>21898.55133042757</v>
      </c>
      <c r="J210" s="263">
        <f t="shared" si="29"/>
        <v>0.45406431334945174</v>
      </c>
      <c r="K210" s="257"/>
      <c r="L210" s="257">
        <f t="shared" si="22"/>
        <v>0</v>
      </c>
      <c r="N210"/>
      <c r="O210"/>
      <c r="P210" s="14"/>
      <c r="R210" s="14"/>
      <c r="S210" s="14"/>
    </row>
    <row r="211" spans="1:19" x14ac:dyDescent="0.2">
      <c r="A211" s="11" t="str">
        <f t="shared" si="23"/>
        <v/>
      </c>
      <c r="B211">
        <f t="shared" si="24"/>
        <v>181</v>
      </c>
      <c r="C211" s="21">
        <f t="shared" si="20"/>
        <v>6.541666666666667</v>
      </c>
      <c r="D211" s="21">
        <f t="shared" si="21"/>
        <v>5.8590463066334202</v>
      </c>
      <c r="E211" s="260">
        <f t="shared" si="25"/>
        <v>4.3367334254362309</v>
      </c>
      <c r="F211" s="260">
        <f t="shared" si="26"/>
        <v>21049.594750577293</v>
      </c>
      <c r="G211" s="260"/>
      <c r="H211" s="276">
        <f t="shared" si="27"/>
        <v>18439.445001505705</v>
      </c>
      <c r="I211" s="276">
        <f t="shared" si="28"/>
        <v>21971.765645502841</v>
      </c>
      <c r="J211" s="263">
        <f t="shared" si="29"/>
        <v>0.45629528802227787</v>
      </c>
      <c r="K211" s="257"/>
      <c r="L211" s="257">
        <f t="shared" si="22"/>
        <v>0</v>
      </c>
      <c r="N211"/>
      <c r="O211"/>
      <c r="P211" s="14"/>
      <c r="R211" s="14"/>
      <c r="S211" s="14"/>
    </row>
    <row r="212" spans="1:19" x14ac:dyDescent="0.2">
      <c r="A212" s="11" t="str">
        <f t="shared" si="23"/>
        <v/>
      </c>
      <c r="B212">
        <f t="shared" si="24"/>
        <v>182</v>
      </c>
      <c r="C212" s="21">
        <f t="shared" si="20"/>
        <v>6.583333333333333</v>
      </c>
      <c r="D212" s="21">
        <f t="shared" si="21"/>
        <v>5.7980192048610339</v>
      </c>
      <c r="E212" s="260">
        <f t="shared" si="25"/>
        <v>4.4261593349683688</v>
      </c>
      <c r="F212" s="260">
        <f t="shared" si="26"/>
        <v>21310.341102516948</v>
      </c>
      <c r="G212" s="260"/>
      <c r="H212" s="276">
        <f t="shared" si="27"/>
        <v>18667.858805804841</v>
      </c>
      <c r="I212" s="276">
        <f t="shared" si="28"/>
        <v>22046.359093001389</v>
      </c>
      <c r="J212" s="263">
        <f t="shared" si="29"/>
        <v>0.45850957648758361</v>
      </c>
      <c r="K212" s="257"/>
      <c r="L212" s="257">
        <f t="shared" si="22"/>
        <v>0</v>
      </c>
      <c r="N212"/>
      <c r="O212"/>
      <c r="P212" s="14"/>
      <c r="R212" s="14"/>
      <c r="S212" s="14"/>
    </row>
    <row r="213" spans="1:19" x14ac:dyDescent="0.2">
      <c r="A213" s="11" t="str">
        <f t="shared" si="23"/>
        <v/>
      </c>
      <c r="B213">
        <f t="shared" si="24"/>
        <v>183</v>
      </c>
      <c r="C213" s="21">
        <f t="shared" si="20"/>
        <v>6.625</v>
      </c>
      <c r="D213" s="21">
        <f t="shared" si="21"/>
        <v>5.7376277538338085</v>
      </c>
      <c r="E213" s="260">
        <f t="shared" si="25"/>
        <v>4.5000151445064569</v>
      </c>
      <c r="F213" s="260">
        <f t="shared" si="26"/>
        <v>21573.831942460918</v>
      </c>
      <c r="G213" s="260"/>
      <c r="H213" s="276">
        <f t="shared" si="27"/>
        <v>18898.676781595765</v>
      </c>
      <c r="I213" s="276">
        <f t="shared" si="28"/>
        <v>22122.164300801312</v>
      </c>
      <c r="J213" s="263">
        <f t="shared" si="29"/>
        <v>0.46070914888445796</v>
      </c>
      <c r="K213" s="257"/>
      <c r="L213" s="257">
        <f t="shared" si="22"/>
        <v>0</v>
      </c>
      <c r="N213"/>
      <c r="O213"/>
      <c r="P213" s="14"/>
      <c r="R213" s="14"/>
      <c r="S213" s="14"/>
    </row>
    <row r="214" spans="1:19" x14ac:dyDescent="0.2">
      <c r="A214" s="11" t="str">
        <f t="shared" si="23"/>
        <v/>
      </c>
      <c r="B214">
        <f t="shared" si="24"/>
        <v>184</v>
      </c>
      <c r="C214" s="21">
        <f t="shared" si="20"/>
        <v>6.666666666666667</v>
      </c>
      <c r="D214" s="21">
        <f t="shared" si="21"/>
        <v>5.67786533269219</v>
      </c>
      <c r="E214" s="260">
        <f t="shared" si="25"/>
        <v>4.5600551195100811</v>
      </c>
      <c r="F214" s="260">
        <f t="shared" si="26"/>
        <v>21840.09615754168</v>
      </c>
      <c r="G214" s="260"/>
      <c r="H214" s="276">
        <f t="shared" si="27"/>
        <v>19131.92423400651</v>
      </c>
      <c r="I214" s="276">
        <f t="shared" si="28"/>
        <v>22199.033122319626</v>
      </c>
      <c r="J214" s="263">
        <f t="shared" si="29"/>
        <v>0.46289574347539686</v>
      </c>
      <c r="K214" s="257"/>
      <c r="L214" s="257">
        <f t="shared" si="22"/>
        <v>0</v>
      </c>
      <c r="N214"/>
      <c r="O214"/>
      <c r="P214" s="14"/>
      <c r="R214" s="14"/>
      <c r="S214" s="14"/>
    </row>
    <row r="215" spans="1:19" x14ac:dyDescent="0.2">
      <c r="A215" s="11" t="str">
        <f t="shared" si="23"/>
        <v/>
      </c>
      <c r="B215">
        <f t="shared" si="24"/>
        <v>185</v>
      </c>
      <c r="C215" s="21">
        <f t="shared" si="20"/>
        <v>6.708333333333333</v>
      </c>
      <c r="D215" s="21">
        <f t="shared" si="21"/>
        <v>5.6187253895386746</v>
      </c>
      <c r="E215" s="260">
        <f t="shared" si="25"/>
        <v>4.6078420987377191</v>
      </c>
      <c r="F215" s="260">
        <f t="shared" si="26"/>
        <v>22109.162938943446</v>
      </c>
      <c r="G215" s="260"/>
      <c r="H215" s="276">
        <f t="shared" si="27"/>
        <v>19367.626734514455</v>
      </c>
      <c r="I215" s="276">
        <f t="shared" si="28"/>
        <v>22276.834543763154</v>
      </c>
      <c r="J215" s="263">
        <f t="shared" si="29"/>
        <v>0.46507089154295067</v>
      </c>
      <c r="K215" s="257"/>
      <c r="L215" s="257">
        <f t="shared" si="22"/>
        <v>0</v>
      </c>
      <c r="N215"/>
      <c r="O215"/>
      <c r="P215" s="14"/>
      <c r="R215" s="14"/>
      <c r="S215" s="14"/>
    </row>
    <row r="216" spans="1:19" x14ac:dyDescent="0.2">
      <c r="A216" s="11" t="str">
        <f t="shared" si="23"/>
        <v/>
      </c>
      <c r="B216">
        <f t="shared" si="24"/>
        <v>186</v>
      </c>
      <c r="C216" s="21">
        <f t="shared" si="20"/>
        <v>6.75</v>
      </c>
      <c r="D216" s="21">
        <f t="shared" si="21"/>
        <v>5.5602014407195224</v>
      </c>
      <c r="E216" s="260">
        <f t="shared" si="25"/>
        <v>4.6447683202823775</v>
      </c>
      <c r="F216" s="260">
        <f t="shared" si="26"/>
        <v>22381.061785102498</v>
      </c>
      <c r="G216" s="260"/>
      <c r="H216" s="276">
        <f t="shared" si="27"/>
        <v>19605.810123749787</v>
      </c>
      <c r="I216" s="276">
        <f t="shared" si="28"/>
        <v>22355.452819097209</v>
      </c>
      <c r="J216" s="263">
        <f t="shared" si="29"/>
        <v>0.46723593973931921</v>
      </c>
      <c r="K216" s="257"/>
      <c r="L216" s="257">
        <f t="shared" si="22"/>
        <v>0</v>
      </c>
      <c r="N216"/>
      <c r="O216"/>
      <c r="P216" s="14"/>
      <c r="R216" s="14"/>
      <c r="S216" s="14"/>
    </row>
    <row r="217" spans="1:19" x14ac:dyDescent="0.2">
      <c r="A217" s="11" t="str">
        <f t="shared" si="23"/>
        <v/>
      </c>
      <c r="B217">
        <f t="shared" si="24"/>
        <v>187</v>
      </c>
      <c r="C217" s="21">
        <f t="shared" si="20"/>
        <v>6.791666666666667</v>
      </c>
      <c r="D217" s="21">
        <f t="shared" si="21"/>
        <v>5.5022870701139199</v>
      </c>
      <c r="E217" s="260">
        <f t="shared" si="25"/>
        <v>4.6720739825136528</v>
      </c>
      <c r="F217" s="260">
        <f t="shared" si="26"/>
        <v>22655.822504941178</v>
      </c>
      <c r="G217" s="260"/>
      <c r="H217" s="276">
        <f t="shared" si="27"/>
        <v>19846.500514328469</v>
      </c>
      <c r="I217" s="276">
        <f t="shared" si="28"/>
        <v>22434.785807965451</v>
      </c>
      <c r="J217" s="263">
        <f t="shared" si="29"/>
        <v>0.46939207012403217</v>
      </c>
      <c r="K217" s="257"/>
      <c r="L217" s="257">
        <f t="shared" si="22"/>
        <v>0</v>
      </c>
      <c r="N217"/>
      <c r="O217"/>
      <c r="P217" s="14"/>
      <c r="R217" s="14"/>
      <c r="S217" s="14"/>
    </row>
    <row r="218" spans="1:19" x14ac:dyDescent="0.2">
      <c r="A218" s="11" t="str">
        <f t="shared" si="23"/>
        <v/>
      </c>
      <c r="B218">
        <f t="shared" si="24"/>
        <v>188</v>
      </c>
      <c r="C218" s="21">
        <f t="shared" si="20"/>
        <v>6.833333333333333</v>
      </c>
      <c r="D218" s="21">
        <f t="shared" si="21"/>
        <v>5.4449759284305799</v>
      </c>
      <c r="E218" s="260">
        <f t="shared" si="25"/>
        <v>4.6908637862768945</v>
      </c>
      <c r="F218" s="260">
        <f t="shared" si="26"/>
        <v>22933.475221135883</v>
      </c>
      <c r="G218" s="260"/>
      <c r="H218" s="276">
        <f t="shared" si="27"/>
        <v>20089.724293715029</v>
      </c>
      <c r="I218" s="276">
        <f t="shared" si="28"/>
        <v>22514.743494487895</v>
      </c>
      <c r="J218" s="263">
        <f t="shared" si="29"/>
        <v>0.47154031810902769</v>
      </c>
      <c r="K218" s="257"/>
      <c r="L218" s="257">
        <f t="shared" si="22"/>
        <v>0</v>
      </c>
      <c r="N218"/>
      <c r="O218"/>
      <c r="P218" s="14"/>
      <c r="R218" s="14"/>
      <c r="S218" s="14"/>
    </row>
    <row r="219" spans="1:19" x14ac:dyDescent="0.2">
      <c r="A219" s="11" t="str">
        <f t="shared" si="23"/>
        <v/>
      </c>
      <c r="B219">
        <f t="shared" si="24"/>
        <v>189</v>
      </c>
      <c r="C219" s="21">
        <f t="shared" si="20"/>
        <v>6.875</v>
      </c>
      <c r="D219" s="21">
        <f t="shared" si="21"/>
        <v>5.3882617325116433</v>
      </c>
      <c r="E219" s="260">
        <f t="shared" si="25"/>
        <v>4.7021216779072175</v>
      </c>
      <c r="F219" s="260">
        <f t="shared" si="26"/>
        <v>23214.050373419523</v>
      </c>
      <c r="G219" s="260"/>
      <c r="H219" s="276">
        <f t="shared" si="27"/>
        <v>20335.5081271155</v>
      </c>
      <c r="I219" s="276">
        <f t="shared" si="28"/>
        <v>22595.246667264775</v>
      </c>
      <c r="J219" s="263">
        <f t="shared" si="29"/>
        <v>0.47368158851419634</v>
      </c>
      <c r="K219" s="257"/>
      <c r="L219" s="257">
        <f t="shared" si="22"/>
        <v>0</v>
      </c>
      <c r="N219"/>
      <c r="O219"/>
      <c r="P219" s="14"/>
      <c r="R219" s="14"/>
      <c r="S219" s="14"/>
    </row>
    <row r="220" spans="1:19" x14ac:dyDescent="0.2">
      <c r="A220" s="11" t="str">
        <f t="shared" si="23"/>
        <v/>
      </c>
      <c r="B220">
        <f t="shared" si="24"/>
        <v>190</v>
      </c>
      <c r="C220" s="21">
        <f t="shared" si="20"/>
        <v>6.916666666666667</v>
      </c>
      <c r="D220" s="21">
        <f t="shared" si="21"/>
        <v>5.3321382646438531</v>
      </c>
      <c r="E220" s="260">
        <f t="shared" si="25"/>
        <v>4.7067239887371581</v>
      </c>
      <c r="F220" s="260">
        <f t="shared" si="26"/>
        <v>23497.578721918664</v>
      </c>
      <c r="G220" s="260"/>
      <c r="H220" s="276">
        <f t="shared" si="27"/>
        <v>20583.878960400743</v>
      </c>
      <c r="I220" s="276">
        <f t="shared" si="28"/>
        <v>22676.225743053452</v>
      </c>
      <c r="J220" s="263">
        <f t="shared" si="29"/>
        <v>0.47581666992029215</v>
      </c>
      <c r="K220" s="257"/>
      <c r="L220" s="257">
        <f t="shared" si="22"/>
        <v>0</v>
      </c>
      <c r="N220"/>
      <c r="O220"/>
      <c r="P220" s="14"/>
      <c r="R220" s="14"/>
      <c r="S220" s="14"/>
    </row>
    <row r="221" spans="1:19" x14ac:dyDescent="0.2">
      <c r="A221" s="11" t="str">
        <f t="shared" si="23"/>
        <v/>
      </c>
      <c r="B221">
        <f t="shared" si="24"/>
        <v>191</v>
      </c>
      <c r="C221" s="21">
        <f t="shared" si="20"/>
        <v>6.958333333333333</v>
      </c>
      <c r="D221" s="21">
        <f t="shared" si="21"/>
        <v>5.2765993718768778</v>
      </c>
      <c r="E221" s="260">
        <f t="shared" si="25"/>
        <v>4.7054511454948829</v>
      </c>
      <c r="F221" s="260">
        <f t="shared" si="26"/>
        <v>23784.091350525869</v>
      </c>
      <c r="G221" s="260"/>
      <c r="H221" s="276">
        <f t="shared" si="27"/>
        <v>20834.864023060654</v>
      </c>
      <c r="I221" s="276">
        <f t="shared" si="28"/>
        <v>22757.619718492449</v>
      </c>
      <c r="J221" s="263">
        <f t="shared" si="29"/>
        <v>0.47794624749037878</v>
      </c>
      <c r="K221" s="257"/>
      <c r="L221" s="257">
        <f t="shared" si="22"/>
        <v>0</v>
      </c>
      <c r="N221"/>
      <c r="O221"/>
      <c r="P221" s="14"/>
      <c r="R221" s="14"/>
      <c r="S221" s="14"/>
    </row>
    <row r="222" spans="1:19" x14ac:dyDescent="0.2">
      <c r="A222" s="11" t="str">
        <f t="shared" si="23"/>
        <v/>
      </c>
      <c r="B222">
        <f t="shared" si="24"/>
        <v>192</v>
      </c>
      <c r="C222" s="21">
        <f t="shared" si="20"/>
        <v>7</v>
      </c>
      <c r="D222" s="21">
        <f t="shared" si="21"/>
        <v>5.2216389653487614</v>
      </c>
      <c r="E222" s="260">
        <f t="shared" si="25"/>
        <v>4.6989981070225486</v>
      </c>
      <c r="F222" s="260">
        <f t="shared" si="26"/>
        <v>24073.619670307464</v>
      </c>
      <c r="G222" s="260"/>
      <c r="H222" s="276">
        <f t="shared" si="27"/>
        <v>21088.49083118933</v>
      </c>
      <c r="I222" s="276">
        <f t="shared" si="28"/>
        <v>22839.375235946201</v>
      </c>
      <c r="J222" s="263">
        <f t="shared" si="29"/>
        <v>0.48007091441590888</v>
      </c>
      <c r="K222" s="257"/>
      <c r="L222" s="257">
        <f t="shared" si="22"/>
        <v>0</v>
      </c>
      <c r="N222"/>
      <c r="O222"/>
      <c r="P222" s="14"/>
      <c r="R222" s="14"/>
      <c r="S222" s="14"/>
    </row>
    <row r="223" spans="1:19" x14ac:dyDescent="0.2">
      <c r="A223" s="11" t="str">
        <f t="shared" si="23"/>
        <v/>
      </c>
      <c r="B223">
        <f t="shared" si="24"/>
        <v>193</v>
      </c>
      <c r="C223" s="21">
        <f t="shared" ref="C223:C269" si="30">(B223-Lieferzeit)/24</f>
        <v>7.041666666666667</v>
      </c>
      <c r="D223" s="21">
        <f t="shared" ref="D223:D269" si="31">Ao_MuNuk*EXP(-lambdaMNuk*t)</f>
        <v>5.1672510196183774</v>
      </c>
      <c r="E223" s="260">
        <f t="shared" si="25"/>
        <v>4.6879836658400249</v>
      </c>
      <c r="F223" s="260">
        <f t="shared" si="26"/>
        <v>24366.195422947247</v>
      </c>
      <c r="G223" s="260"/>
      <c r="H223" s="276">
        <f t="shared" si="27"/>
        <v>21344.787190501782</v>
      </c>
      <c r="I223" s="276">
        <f t="shared" si="28"/>
        <v>22921.445751058702</v>
      </c>
      <c r="J223" s="263">
        <f t="shared" si="29"/>
        <v>0.48219118212929485</v>
      </c>
      <c r="K223" s="257"/>
      <c r="L223" s="257">
        <f t="shared" ref="L223:L269" si="32">K223/E223*I223</f>
        <v>0</v>
      </c>
      <c r="N223"/>
      <c r="O223"/>
      <c r="P223" s="14"/>
      <c r="R223" s="14"/>
      <c r="S223" s="14"/>
    </row>
    <row r="224" spans="1:19" x14ac:dyDescent="0.2">
      <c r="A224" s="11" t="str">
        <f t="shared" ref="A224:A269" si="33">IF(B224=Lieferzeit,"Anlieferung","")</f>
        <v/>
      </c>
      <c r="B224">
        <f t="shared" ref="B224:B269" si="34">B223+dt</f>
        <v>194</v>
      </c>
      <c r="C224" s="21">
        <f t="shared" si="30"/>
        <v>7.083333333333333</v>
      </c>
      <c r="D224" s="21">
        <f t="shared" si="31"/>
        <v>5.1134295720048479</v>
      </c>
      <c r="E224" s="260">
        <f t="shared" ref="E224:E269" si="35">$D223*(lambdaTNuk1/(lambdaTNuk1-lambdaMNuk))*(1-EXP(-(lambdaTNuk1-lambdaMNuk)*dt))*ZerfWahr1+($E223-$K223)*EXP(-lambdaTNuk1*dt)</f>
        <v>4.6729587380132429</v>
      </c>
      <c r="F224" s="260">
        <f t="shared" ref="F224:F269" si="36">Ao_MuNuk*(1/lambdaMNuk*(EXP(lambdaMNuk*t))-1/lambdaMNuk*EXP(lambdaMNuk*B223))+F223</f>
        <v>24661.850684226381</v>
      </c>
      <c r="G224" s="260"/>
      <c r="H224" s="276">
        <f t="shared" ref="H224:H269" si="37">Ao_MuNuk*1/lambdaMNuk*(EXP(lambdaMNuk*t)-EXP(lambdaMNuk*B223))*ZerfWahr1+H223</f>
        <v>21603.781199382302</v>
      </c>
      <c r="I224" s="276">
        <f t="shared" ref="I224:I269" si="38">Ao_MuNuk*1/lambdaMNuk*(EXP(lambdaMNuk*t)-EXP(lambdaMNuk*B223))*ZerfWahr2+I223+(E223*1/lambdaTNuk*EXP(lambdaTNuk*dt))</f>
        <v>23003.790790954172</v>
      </c>
      <c r="J224" s="263">
        <f t="shared" ref="J224:J269" si="39">H224/(H224+I224)</f>
        <v>0.48430748941149321</v>
      </c>
      <c r="K224" s="257"/>
      <c r="L224" s="257">
        <f t="shared" si="32"/>
        <v>0</v>
      </c>
      <c r="N224"/>
      <c r="O224"/>
      <c r="P224" s="14"/>
      <c r="R224" s="14"/>
      <c r="S224" s="14"/>
    </row>
    <row r="225" spans="1:19" x14ac:dyDescent="0.2">
      <c r="A225" s="11" t="str">
        <f t="shared" si="33"/>
        <v/>
      </c>
      <c r="B225">
        <f t="shared" si="34"/>
        <v>195</v>
      </c>
      <c r="C225" s="21">
        <f t="shared" si="30"/>
        <v>7.125</v>
      </c>
      <c r="D225" s="21">
        <f t="shared" si="31"/>
        <v>5.0601687219338434</v>
      </c>
      <c r="E225" s="260">
        <f t="shared" si="35"/>
        <v>4.6544137513591153</v>
      </c>
      <c r="F225" s="260">
        <f t="shared" si="36"/>
        <v>24960.61786753995</v>
      </c>
      <c r="G225" s="260"/>
      <c r="H225" s="276">
        <f t="shared" si="37"/>
        <v>21865.501251964986</v>
      </c>
      <c r="I225" s="276">
        <f t="shared" si="38"/>
        <v>23086.375293225949</v>
      </c>
      <c r="J225" s="263">
        <f t="shared" si="39"/>
        <v>0.48642021051074924</v>
      </c>
      <c r="K225" s="257"/>
      <c r="L225" s="257">
        <f t="shared" si="32"/>
        <v>0</v>
      </c>
      <c r="N225"/>
      <c r="O225"/>
      <c r="P225" s="14"/>
      <c r="R225" s="14"/>
      <c r="S225" s="14"/>
    </row>
    <row r="226" spans="1:19" x14ac:dyDescent="0.2">
      <c r="A226" s="11" t="str">
        <f t="shared" si="33"/>
        <v/>
      </c>
      <c r="B226">
        <f t="shared" si="34"/>
        <v>196</v>
      </c>
      <c r="C226" s="21">
        <f t="shared" si="30"/>
        <v>7.166666666666667</v>
      </c>
      <c r="D226" s="21">
        <f t="shared" si="31"/>
        <v>5.0074626302906911</v>
      </c>
      <c r="E226" s="260">
        <f t="shared" si="35"/>
        <v>4.6327852300519545</v>
      </c>
      <c r="F226" s="260">
        <f t="shared" si="36"/>
        <v>25262.529727450474</v>
      </c>
      <c r="G226" s="260"/>
      <c r="H226" s="276">
        <f t="shared" si="37"/>
        <v>22129.976041246609</v>
      </c>
      <c r="I226" s="276">
        <f t="shared" si="38"/>
        <v>23169.169016927033</v>
      </c>
      <c r="J226" s="263">
        <f t="shared" si="39"/>
        <v>0.48852966237722717</v>
      </c>
      <c r="K226" s="257"/>
      <c r="L226" s="257">
        <f t="shared" si="32"/>
        <v>0</v>
      </c>
      <c r="N226"/>
      <c r="O226"/>
      <c r="P226" s="14"/>
      <c r="R226" s="14"/>
      <c r="S226" s="14"/>
    </row>
    <row r="227" spans="1:19" x14ac:dyDescent="0.2">
      <c r="A227" s="11" t="str">
        <f t="shared" si="33"/>
        <v/>
      </c>
      <c r="B227">
        <f t="shared" si="34"/>
        <v>197</v>
      </c>
      <c r="C227" s="21">
        <f t="shared" si="30"/>
        <v>7.208333333333333</v>
      </c>
      <c r="D227" s="21">
        <f t="shared" si="31"/>
        <v>4.9553055187802082</v>
      </c>
      <c r="E227" s="260">
        <f t="shared" si="35"/>
        <v>4.608461663030841</v>
      </c>
      <c r="F227" s="260">
        <f t="shared" si="36"/>
        <v>25567.619363278958</v>
      </c>
      <c r="G227" s="260"/>
      <c r="H227" s="276">
        <f t="shared" si="37"/>
        <v>22397.234562232363</v>
      </c>
      <c r="I227" s="276">
        <f t="shared" si="38"/>
        <v>23252.146017731455</v>
      </c>
      <c r="J227" s="263">
        <f t="shared" si="39"/>
        <v>0.49063611110777777</v>
      </c>
      <c r="K227" s="257"/>
      <c r="L227" s="257">
        <f t="shared" si="32"/>
        <v>0</v>
      </c>
      <c r="N227"/>
      <c r="O227"/>
      <c r="P227" s="14"/>
      <c r="R227" s="14"/>
      <c r="S227" s="14"/>
    </row>
    <row r="228" spans="1:19" x14ac:dyDescent="0.2">
      <c r="A228" s="11" t="str">
        <f t="shared" si="33"/>
        <v/>
      </c>
      <c r="B228">
        <f t="shared" si="34"/>
        <v>198</v>
      </c>
      <c r="C228" s="21">
        <f t="shared" si="30"/>
        <v>7.25</v>
      </c>
      <c r="D228" s="21">
        <f t="shared" si="31"/>
        <v>4.9036916692932211</v>
      </c>
      <c r="E228" s="260">
        <f t="shared" si="35"/>
        <v>4.5817887341018855</v>
      </c>
      <c r="F228" s="260">
        <f t="shared" si="36"/>
        <v>25875.920222733574</v>
      </c>
      <c r="G228" s="260"/>
      <c r="H228" s="276">
        <f t="shared" si="37"/>
        <v>22667.306115114603</v>
      </c>
      <c r="I228" s="276">
        <f t="shared" si="38"/>
        <v>23335.284180287137</v>
      </c>
      <c r="J228" s="263">
        <f t="shared" si="39"/>
        <v>0.49273977768552635</v>
      </c>
      <c r="K228" s="257"/>
      <c r="L228" s="257">
        <f t="shared" si="32"/>
        <v>0</v>
      </c>
      <c r="N228"/>
      <c r="O228"/>
      <c r="P228" s="14"/>
      <c r="R228" s="14"/>
      <c r="S228" s="14"/>
    </row>
    <row r="229" spans="1:19" x14ac:dyDescent="0.2">
      <c r="A229" s="11" t="str">
        <f t="shared" si="33"/>
        <v/>
      </c>
      <c r="B229">
        <f t="shared" si="34"/>
        <v>199</v>
      </c>
      <c r="C229" s="21">
        <f t="shared" si="30"/>
        <v>7.291666666666667</v>
      </c>
      <c r="D229" s="21">
        <f t="shared" si="31"/>
        <v>4.8526154232796754</v>
      </c>
      <c r="E229" s="260">
        <f t="shared" si="35"/>
        <v>4.5530739831576312</v>
      </c>
      <c r="F229" s="260">
        <f t="shared" si="36"/>
        <v>26187.466105576648</v>
      </c>
      <c r="G229" s="260"/>
      <c r="H229" s="276">
        <f t="shared" si="37"/>
        <v>22940.220308485135</v>
      </c>
      <c r="I229" s="276">
        <f t="shared" si="38"/>
        <v>23418.564801540186</v>
      </c>
      <c r="J229" s="263">
        <f t="shared" si="39"/>
        <v>0.49484084309026033</v>
      </c>
      <c r="K229" s="257"/>
      <c r="L229" s="257">
        <f t="shared" si="32"/>
        <v>0</v>
      </c>
      <c r="N229"/>
      <c r="O229"/>
      <c r="P229" s="14"/>
      <c r="R229" s="14"/>
      <c r="S229" s="14"/>
    </row>
    <row r="230" spans="1:19" x14ac:dyDescent="0.2">
      <c r="A230" s="11" t="str">
        <f t="shared" si="33"/>
        <v/>
      </c>
      <c r="B230">
        <f t="shared" si="34"/>
        <v>200</v>
      </c>
      <c r="C230" s="21">
        <f t="shared" si="30"/>
        <v>7.333333333333333</v>
      </c>
      <c r="D230" s="21">
        <f t="shared" si="31"/>
        <v>4.8020711811282775</v>
      </c>
      <c r="E230" s="260">
        <f t="shared" si="35"/>
        <v>4.5225909603855259</v>
      </c>
      <c r="F230" s="260">
        <f t="shared" si="36"/>
        <v>26502.291167330175</v>
      </c>
      <c r="G230" s="260"/>
      <c r="H230" s="276">
        <f t="shared" si="37"/>
        <v>23216.007062581222</v>
      </c>
      <c r="I230" s="276">
        <f t="shared" si="38"/>
        <v>23501.972219486914</v>
      </c>
      <c r="J230" s="263">
        <f t="shared" si="39"/>
        <v>0.49693945284770213</v>
      </c>
      <c r="K230" s="257"/>
      <c r="L230" s="257">
        <f t="shared" si="32"/>
        <v>0</v>
      </c>
      <c r="N230"/>
      <c r="O230"/>
      <c r="P230" s="14"/>
      <c r="R230" s="14"/>
      <c r="S230" s="14"/>
    </row>
    <row r="231" spans="1:19" x14ac:dyDescent="0.2">
      <c r="A231" s="11" t="str">
        <f t="shared" si="33"/>
        <v/>
      </c>
      <c r="B231">
        <f t="shared" si="34"/>
        <v>201</v>
      </c>
      <c r="C231" s="21">
        <f t="shared" si="30"/>
        <v>7.375</v>
      </c>
      <c r="D231" s="21">
        <f t="shared" si="31"/>
        <v>4.7520534015525868</v>
      </c>
      <c r="E231" s="260">
        <f t="shared" si="35"/>
        <v>4.4905829286082328</v>
      </c>
      <c r="F231" s="260">
        <f t="shared" si="36"/>
        <v>26820.42992302042</v>
      </c>
      <c r="G231" s="260"/>
      <c r="H231" s="276">
        <f t="shared" si="37"/>
        <v>23494.696612565876</v>
      </c>
      <c r="I231" s="276">
        <f t="shared" si="38"/>
        <v>23585.49348241296</v>
      </c>
      <c r="J231" s="263">
        <f t="shared" si="39"/>
        <v>0.49903572107861166</v>
      </c>
      <c r="K231" s="257"/>
      <c r="L231" s="257">
        <f t="shared" si="32"/>
        <v>0</v>
      </c>
      <c r="N231"/>
      <c r="O231"/>
      <c r="P231" s="14"/>
      <c r="R231" s="14"/>
      <c r="S231" s="14"/>
    </row>
    <row r="232" spans="1:19" x14ac:dyDescent="0.2">
      <c r="A232" s="11" t="str">
        <f t="shared" si="33"/>
        <v/>
      </c>
      <c r="B232">
        <f t="shared" si="34"/>
        <v>202</v>
      </c>
      <c r="C232" s="21">
        <f t="shared" si="30"/>
        <v>7.416666666666667</v>
      </c>
      <c r="D232" s="21">
        <f t="shared" si="31"/>
        <v>4.7025566009835211</v>
      </c>
      <c r="E232" s="260">
        <f t="shared" si="35"/>
        <v>4.457266162901254</v>
      </c>
      <c r="F232" s="260">
        <f t="shared" si="36"/>
        <v>27141.917250961851</v>
      </c>
      <c r="G232" s="260"/>
      <c r="H232" s="276">
        <f t="shared" si="37"/>
        <v>23776.319511842572</v>
      </c>
      <c r="I232" s="276">
        <f t="shared" si="38"/>
        <v>23669.11805421608</v>
      </c>
      <c r="J232" s="263">
        <f t="shared" si="39"/>
        <v>0.5011297341022225</v>
      </c>
      <c r="K232" s="257"/>
      <c r="L232" s="257">
        <f t="shared" si="32"/>
        <v>0</v>
      </c>
      <c r="N232"/>
      <c r="O232"/>
      <c r="P232" s="14"/>
      <c r="R232" s="14"/>
      <c r="S232" s="14"/>
    </row>
    <row r="233" spans="1:19" x14ac:dyDescent="0.2">
      <c r="A233" s="11" t="str">
        <f t="shared" si="33"/>
        <v/>
      </c>
      <c r="B233">
        <f t="shared" si="34"/>
        <v>203</v>
      </c>
      <c r="C233" s="21">
        <f t="shared" si="30"/>
        <v>7.458333333333333</v>
      </c>
      <c r="D233" s="21">
        <f t="shared" si="31"/>
        <v>4.6535753529681729</v>
      </c>
      <c r="E233" s="260">
        <f t="shared" si="35"/>
        <v>4.4228328912883255</v>
      </c>
      <c r="F233" s="260">
        <f t="shared" si="36"/>
        <v>27466.788396580945</v>
      </c>
      <c r="G233" s="260"/>
      <c r="H233" s="276">
        <f t="shared" si="37"/>
        <v>24060.906635404895</v>
      </c>
      <c r="I233" s="276">
        <f t="shared" si="38"/>
        <v>23752.837551888231</v>
      </c>
      <c r="J233" s="263">
        <f t="shared" si="39"/>
        <v>0.50322155364271326</v>
      </c>
      <c r="K233" s="257"/>
      <c r="L233" s="257">
        <f t="shared" si="32"/>
        <v>0</v>
      </c>
      <c r="N233"/>
      <c r="O233"/>
      <c r="P233" s="14"/>
      <c r="R233" s="14"/>
      <c r="S233" s="14"/>
    </row>
    <row r="234" spans="1:19" x14ac:dyDescent="0.2">
      <c r="A234" s="11" t="str">
        <f t="shared" si="33"/>
        <v/>
      </c>
      <c r="B234">
        <f t="shared" si="34"/>
        <v>204</v>
      </c>
      <c r="C234" s="21">
        <f t="shared" si="30"/>
        <v>7.5</v>
      </c>
      <c r="D234" s="21">
        <f t="shared" si="31"/>
        <v>4.6051042875748971</v>
      </c>
      <c r="E234" s="260">
        <f t="shared" si="35"/>
        <v>4.3874539155512968</v>
      </c>
      <c r="F234" s="260">
        <f t="shared" si="36"/>
        <v>27795.07897628022</v>
      </c>
      <c r="G234" s="260"/>
      <c r="H234" s="276">
        <f t="shared" si="37"/>
        <v>24348.48918322146</v>
      </c>
      <c r="I234" s="276">
        <f t="shared" si="38"/>
        <v>23836.64551165935</v>
      </c>
      <c r="J234" s="263">
        <f t="shared" si="39"/>
        <v>0.50531121968220305</v>
      </c>
      <c r="K234" s="257"/>
      <c r="L234" s="257">
        <f t="shared" si="32"/>
        <v>0</v>
      </c>
      <c r="N234"/>
      <c r="O234"/>
      <c r="P234" s="14"/>
      <c r="R234" s="14"/>
      <c r="S234" s="14"/>
    </row>
    <row r="235" spans="1:19" x14ac:dyDescent="0.2">
      <c r="A235" s="11" t="str">
        <f t="shared" si="33"/>
        <v/>
      </c>
      <c r="B235">
        <f t="shared" si="34"/>
        <v>205</v>
      </c>
      <c r="C235" s="21">
        <f t="shared" si="30"/>
        <v>7.541666666666667</v>
      </c>
      <c r="D235" s="21">
        <f t="shared" si="31"/>
        <v>4.5571380908045969</v>
      </c>
      <c r="E235" s="260">
        <f t="shared" si="35"/>
        <v>4.3512809469456313</v>
      </c>
      <c r="F235" s="260">
        <f t="shared" si="36"/>
        <v>28126.824981342932</v>
      </c>
      <c r="G235" s="260"/>
      <c r="H235" s="276">
        <f t="shared" si="37"/>
        <v>24639.098683656397</v>
      </c>
      <c r="I235" s="276">
        <f t="shared" si="38"/>
        <v>23920.537180685591</v>
      </c>
      <c r="J235" s="263">
        <f t="shared" si="39"/>
        <v>0.50739875299907733</v>
      </c>
      <c r="K235" s="257"/>
      <c r="L235" s="257">
        <f t="shared" si="32"/>
        <v>0</v>
      </c>
      <c r="N235"/>
      <c r="O235"/>
      <c r="P235" s="14"/>
      <c r="R235" s="14"/>
      <c r="S235" s="14"/>
    </row>
    <row r="236" spans="1:19" x14ac:dyDescent="0.2">
      <c r="A236" s="11" t="str">
        <f t="shared" si="33"/>
        <v/>
      </c>
      <c r="B236">
        <f t="shared" si="34"/>
        <v>206</v>
      </c>
      <c r="C236" s="21">
        <f t="shared" si="30"/>
        <v>7.583333333333333</v>
      </c>
      <c r="D236" s="21">
        <f t="shared" si="31"/>
        <v>4.5096715040081286</v>
      </c>
      <c r="E236" s="260">
        <f t="shared" si="35"/>
        <v>4.314448687828774</v>
      </c>
      <c r="F236" s="260">
        <f t="shared" si="36"/>
        <v>28462.062781878922</v>
      </c>
      <c r="G236" s="260"/>
      <c r="H236" s="276">
        <f t="shared" si="37"/>
        <v>24932.766996925926</v>
      </c>
      <c r="I236" s="276">
        <f t="shared" si="38"/>
        <v>24004.509331503952</v>
      </c>
      <c r="J236" s="263">
        <f t="shared" si="39"/>
        <v>0.5094841574262553</v>
      </c>
      <c r="K236" s="257"/>
      <c r="L236" s="257">
        <f t="shared" si="32"/>
        <v>0</v>
      </c>
      <c r="N236"/>
      <c r="O236"/>
      <c r="P236" s="14"/>
      <c r="R236" s="14"/>
      <c r="S236" s="14"/>
    </row>
    <row r="237" spans="1:19" x14ac:dyDescent="0.2">
      <c r="A237" s="11" t="str">
        <f t="shared" si="33"/>
        <v/>
      </c>
      <c r="B237">
        <f t="shared" si="34"/>
        <v>207</v>
      </c>
      <c r="C237" s="21">
        <f t="shared" si="30"/>
        <v>7.625</v>
      </c>
      <c r="D237" s="21">
        <f t="shared" si="31"/>
        <v>4.4626993233097876</v>
      </c>
      <c r="E237" s="260">
        <f t="shared" si="35"/>
        <v>4.2770766868363097</v>
      </c>
      <c r="F237" s="260">
        <f t="shared" si="36"/>
        <v>28800.829130811948</v>
      </c>
      <c r="G237" s="260"/>
      <c r="H237" s="276">
        <f t="shared" si="37"/>
        <v>25229.526318591259</v>
      </c>
      <c r="I237" s="276">
        <f t="shared" si="38"/>
        <v>24088.560096777197</v>
      </c>
      <c r="J237" s="263">
        <f t="shared" si="39"/>
        <v>0.51156742186025406</v>
      </c>
      <c r="K237" s="257"/>
      <c r="L237" s="257">
        <f t="shared" si="32"/>
        <v>0</v>
      </c>
      <c r="N237"/>
      <c r="O237"/>
      <c r="P237" s="14"/>
      <c r="R237" s="14"/>
      <c r="S237" s="14"/>
    </row>
    <row r="238" spans="1:19" x14ac:dyDescent="0.2">
      <c r="A238" s="11" t="str">
        <f t="shared" si="33"/>
        <v/>
      </c>
      <c r="B238">
        <f t="shared" si="34"/>
        <v>208</v>
      </c>
      <c r="C238" s="21">
        <f t="shared" si="30"/>
        <v>7.666666666666667</v>
      </c>
      <c r="D238" s="21">
        <f t="shared" si="31"/>
        <v>4.416216399036796</v>
      </c>
      <c r="E238" s="260">
        <f t="shared" si="35"/>
        <v>4.2392709922352756</v>
      </c>
      <c r="F238" s="260">
        <f t="shared" si="36"/>
        <v>29143.16116790898</v>
      </c>
      <c r="G238" s="260"/>
      <c r="H238" s="276">
        <f t="shared" si="37"/>
        <v>25529.409183088261</v>
      </c>
      <c r="I238" s="276">
        <f t="shared" si="38"/>
        <v>24172.688822122465</v>
      </c>
      <c r="J238" s="263">
        <f t="shared" si="39"/>
        <v>0.51364852204854172</v>
      </c>
      <c r="K238" s="257"/>
      <c r="L238" s="257">
        <f t="shared" si="32"/>
        <v>0</v>
      </c>
      <c r="N238"/>
      <c r="O238"/>
      <c r="P238" s="14"/>
      <c r="R238" s="14"/>
      <c r="S238" s="14"/>
    </row>
    <row r="239" spans="1:19" x14ac:dyDescent="0.2">
      <c r="A239" s="11" t="str">
        <f t="shared" si="33"/>
        <v/>
      </c>
      <c r="B239">
        <f t="shared" si="34"/>
        <v>209</v>
      </c>
      <c r="C239" s="21">
        <f t="shared" si="30"/>
        <v>7.708333333333333</v>
      </c>
      <c r="D239" s="21">
        <f t="shared" si="31"/>
        <v>4.3702176351547353</v>
      </c>
      <c r="E239" s="260">
        <f t="shared" si="35"/>
        <v>4.2011256254053135</v>
      </c>
      <c r="F239" s="260">
        <f t="shared" si="36"/>
        <v>29489.096423851905</v>
      </c>
      <c r="G239" s="260"/>
      <c r="H239" s="276">
        <f t="shared" si="37"/>
        <v>25832.448467294264</v>
      </c>
      <c r="I239" s="276">
        <f t="shared" si="38"/>
        <v>24256.89593505684</v>
      </c>
      <c r="J239" s="263">
        <f t="shared" si="39"/>
        <v>0.51572742217967094</v>
      </c>
      <c r="K239" s="257"/>
      <c r="L239" s="257">
        <f t="shared" si="32"/>
        <v>0</v>
      </c>
      <c r="N239"/>
      <c r="O239"/>
      <c r="P239" s="14"/>
      <c r="R239" s="14"/>
      <c r="S239" s="14"/>
    </row>
    <row r="240" spans="1:19" x14ac:dyDescent="0.2">
      <c r="A240" s="11" t="str">
        <f t="shared" si="33"/>
        <v/>
      </c>
      <c r="B240">
        <f t="shared" si="34"/>
        <v>210</v>
      </c>
      <c r="C240" s="21">
        <f t="shared" si="30"/>
        <v>7.75</v>
      </c>
      <c r="D240" s="21">
        <f t="shared" si="31"/>
        <v>4.3246979887088433</v>
      </c>
      <c r="E240" s="260">
        <f t="shared" si="35"/>
        <v>4.1627238940109939</v>
      </c>
      <c r="F240" s="260">
        <f t="shared" si="36"/>
        <v>29838.672824352161</v>
      </c>
      <c r="G240" s="260"/>
      <c r="H240" s="276">
        <f t="shared" si="37"/>
        <v>26138.677394132486</v>
      </c>
      <c r="I240" s="276">
        <f t="shared" si="38"/>
        <v>24341.182828307108</v>
      </c>
      <c r="J240" s="263">
        <f t="shared" si="39"/>
        <v>0.51780407629799996</v>
      </c>
      <c r="K240" s="257"/>
      <c r="L240" s="257">
        <f t="shared" si="32"/>
        <v>0</v>
      </c>
      <c r="N240"/>
      <c r="O240"/>
      <c r="P240" s="14"/>
      <c r="R240" s="14"/>
      <c r="S240" s="14"/>
    </row>
    <row r="241" spans="1:19" x14ac:dyDescent="0.2">
      <c r="A241" s="11" t="str">
        <f t="shared" si="33"/>
        <v/>
      </c>
      <c r="B241">
        <f t="shared" si="34"/>
        <v>211</v>
      </c>
      <c r="C241" s="21">
        <f t="shared" si="30"/>
        <v>7.791666666666667</v>
      </c>
      <c r="D241" s="21">
        <f t="shared" si="31"/>
        <v>4.2796524692711566</v>
      </c>
      <c r="E241" s="260">
        <f t="shared" si="35"/>
        <v>4.1241395623009529</v>
      </c>
      <c r="F241" s="260">
        <f t="shared" si="36"/>
        <v>30191.928694308583</v>
      </c>
      <c r="G241" s="260"/>
      <c r="H241" s="276">
        <f t="shared" si="37"/>
        <v>26448.129536214314</v>
      </c>
      <c r="I241" s="276">
        <f t="shared" si="38"/>
        <v>24425.551755921588</v>
      </c>
      <c r="J241" s="263">
        <f t="shared" si="39"/>
        <v>0.51987842956241281</v>
      </c>
      <c r="K241" s="257"/>
      <c r="L241" s="257">
        <f t="shared" si="32"/>
        <v>0</v>
      </c>
      <c r="N241"/>
      <c r="O241"/>
      <c r="P241" s="14"/>
      <c r="R241" s="14"/>
      <c r="S241" s="14"/>
    </row>
    <row r="242" spans="1:19" x14ac:dyDescent="0.2">
      <c r="A242" s="11" t="str">
        <f t="shared" si="33"/>
        <v/>
      </c>
      <c r="B242">
        <f t="shared" si="34"/>
        <v>212</v>
      </c>
      <c r="C242" s="21">
        <f t="shared" si="30"/>
        <v>7.833333333333333</v>
      </c>
      <c r="D242" s="21">
        <f t="shared" si="31"/>
        <v>4.2350761383933904</v>
      </c>
      <c r="E242" s="260">
        <f t="shared" si="35"/>
        <v>4.085437894073185</v>
      </c>
      <c r="F242" s="260">
        <f t="shared" si="36"/>
        <v>30548.902762009064</v>
      </c>
      <c r="G242" s="260"/>
      <c r="H242" s="276">
        <f t="shared" si="37"/>
        <v>26760.838819519933</v>
      </c>
      <c r="I242" s="276">
        <f t="shared" si="38"/>
        <v>24510.005740791781</v>
      </c>
      <c r="J242" s="263">
        <f t="shared" si="39"/>
        <v>0.52195041936631659</v>
      </c>
      <c r="K242" s="257"/>
      <c r="L242" s="257">
        <f t="shared" si="32"/>
        <v>0</v>
      </c>
      <c r="N242"/>
      <c r="O242"/>
      <c r="P242" s="14"/>
      <c r="R242" s="14"/>
      <c r="S242" s="14"/>
    </row>
    <row r="243" spans="1:19" x14ac:dyDescent="0.2">
      <c r="A243" s="11" t="str">
        <f t="shared" si="33"/>
        <v/>
      </c>
      <c r="B243">
        <f t="shared" si="34"/>
        <v>213</v>
      </c>
      <c r="C243" s="21">
        <f t="shared" si="30"/>
        <v>7.875</v>
      </c>
      <c r="D243" s="21">
        <f t="shared" si="31"/>
        <v>4.190964109065523</v>
      </c>
      <c r="E243" s="260">
        <f t="shared" si="35"/>
        <v>4.0466765821557775</v>
      </c>
      <c r="F243" s="260">
        <f t="shared" si="36"/>
        <v>30909.634163376446</v>
      </c>
      <c r="G243" s="260"/>
      <c r="H243" s="276">
        <f t="shared" si="37"/>
        <v>27076.839527117758</v>
      </c>
      <c r="I243" s="276">
        <f t="shared" si="38"/>
        <v>24594.548492343114</v>
      </c>
      <c r="J243" s="263">
        <f t="shared" si="39"/>
        <v>0.52401997633428909</v>
      </c>
      <c r="K243" s="257"/>
      <c r="L243" s="257">
        <f t="shared" si="32"/>
        <v>0</v>
      </c>
      <c r="N243"/>
      <c r="O243"/>
      <c r="P243" s="14"/>
      <c r="R243" s="14"/>
      <c r="S243" s="14"/>
    </row>
    <row r="244" spans="1:19" x14ac:dyDescent="0.2">
      <c r="A244" s="11" t="str">
        <f t="shared" si="33"/>
        <v/>
      </c>
      <c r="B244">
        <f t="shared" si="34"/>
        <v>214</v>
      </c>
      <c r="C244" s="21">
        <f t="shared" si="30"/>
        <v>7.916666666666667</v>
      </c>
      <c r="D244" s="21">
        <f t="shared" si="31"/>
        <v>4.1473115451800346</v>
      </c>
      <c r="E244" s="260">
        <f t="shared" si="35"/>
        <v>4.007906576746139</v>
      </c>
      <c r="F244" s="260">
        <f t="shared" si="36"/>
        <v>31274.162446259015</v>
      </c>
      <c r="G244" s="260"/>
      <c r="H244" s="276">
        <f t="shared" si="37"/>
        <v>27396.166302922891</v>
      </c>
      <c r="I244" s="276">
        <f t="shared" si="38"/>
        <v>24679.18433328882</v>
      </c>
      <c r="J244" s="263">
        <f t="shared" si="39"/>
        <v>0.52608702520905115</v>
      </c>
      <c r="K244" s="257"/>
      <c r="L244" s="257">
        <f t="shared" si="32"/>
        <v>0</v>
      </c>
      <c r="N244"/>
      <c r="O244"/>
      <c r="P244" s="14"/>
      <c r="R244" s="14"/>
      <c r="S244" s="14"/>
    </row>
    <row r="245" spans="1:19" x14ac:dyDescent="0.2">
      <c r="A245" s="11" t="str">
        <f t="shared" si="33"/>
        <v/>
      </c>
      <c r="B245">
        <f t="shared" si="34"/>
        <v>215</v>
      </c>
      <c r="C245" s="21">
        <f t="shared" si="30"/>
        <v>7.958333333333333</v>
      </c>
      <c r="D245" s="21">
        <f t="shared" si="31"/>
        <v>4.1041136610016933</v>
      </c>
      <c r="E245" s="260">
        <f t="shared" si="35"/>
        <v>3.969172823609334</v>
      </c>
      <c r="F245" s="260">
        <f t="shared" si="36"/>
        <v>31642.527574766333</v>
      </c>
      <c r="G245" s="260"/>
      <c r="H245" s="276">
        <f t="shared" si="37"/>
        <v>27718.854155495301</v>
      </c>
      <c r="I245" s="276">
        <f t="shared" si="38"/>
        <v>24763.918134461539</v>
      </c>
      <c r="J245" s="263">
        <f t="shared" si="39"/>
        <v>0.52815148564092929</v>
      </c>
      <c r="K245" s="257"/>
      <c r="L245" s="257">
        <f t="shared" si="32"/>
        <v>0</v>
      </c>
      <c r="N245"/>
      <c r="O245"/>
      <c r="P245" s="14"/>
      <c r="R245" s="14"/>
      <c r="S245" s="14"/>
    </row>
    <row r="246" spans="1:19" x14ac:dyDescent="0.2">
      <c r="A246" s="11" t="str">
        <f t="shared" si="33"/>
        <v/>
      </c>
      <c r="B246">
        <f t="shared" si="34"/>
        <v>216</v>
      </c>
      <c r="C246" s="21">
        <f t="shared" si="30"/>
        <v>8</v>
      </c>
      <c r="D246" s="21">
        <f t="shared" si="31"/>
        <v>4.0613657206428977</v>
      </c>
      <c r="E246" s="260">
        <f t="shared" si="35"/>
        <v>3.9305149219397166</v>
      </c>
      <c r="F246" s="260">
        <f t="shared" si="36"/>
        <v>32014.769933650528</v>
      </c>
      <c r="G246" s="260"/>
      <c r="H246" s="276">
        <f t="shared" si="37"/>
        <v>28044.938461877857</v>
      </c>
      <c r="I246" s="276">
        <f t="shared" si="38"/>
        <v>24848.755256844193</v>
      </c>
      <c r="J246" s="263">
        <f t="shared" si="39"/>
        <v>0.53021327289062403</v>
      </c>
      <c r="K246" s="257"/>
      <c r="L246" s="257">
        <f t="shared" si="32"/>
        <v>0</v>
      </c>
      <c r="N246"/>
      <c r="O246"/>
      <c r="P246" s="14"/>
      <c r="R246" s="14"/>
      <c r="S246" s="14"/>
    </row>
    <row r="247" spans="1:19" x14ac:dyDescent="0.2">
      <c r="A247" s="11" t="str">
        <f t="shared" si="33"/>
        <v/>
      </c>
      <c r="B247">
        <f t="shared" si="34"/>
        <v>217</v>
      </c>
      <c r="C247" s="21">
        <f t="shared" si="30"/>
        <v>8.0416666666666661</v>
      </c>
      <c r="D247" s="21">
        <f t="shared" si="31"/>
        <v>4.0190630375444663</v>
      </c>
      <c r="E247" s="260">
        <f t="shared" si="35"/>
        <v>3.8919677106237618</v>
      </c>
      <c r="F247" s="260">
        <f t="shared" si="36"/>
        <v>32390.930332733806</v>
      </c>
      <c r="G247" s="260"/>
      <c r="H247" s="276">
        <f t="shared" si="37"/>
        <v>28374.454971474803</v>
      </c>
      <c r="I247" s="276">
        <f t="shared" si="38"/>
        <v>24933.701500017356</v>
      </c>
      <c r="J247" s="263">
        <f t="shared" si="39"/>
        <v>0.5322722984549042</v>
      </c>
      <c r="K247" s="257"/>
      <c r="L247" s="257">
        <f t="shared" si="32"/>
        <v>0</v>
      </c>
      <c r="N247"/>
      <c r="O247"/>
      <c r="P247" s="14"/>
      <c r="R247" s="14"/>
      <c r="S247" s="14"/>
    </row>
    <row r="248" spans="1:19" x14ac:dyDescent="0.2">
      <c r="A248" s="11" t="str">
        <f t="shared" si="33"/>
        <v/>
      </c>
      <c r="B248">
        <f t="shared" si="34"/>
        <v>218</v>
      </c>
      <c r="C248" s="21">
        <f t="shared" si="30"/>
        <v>8.0833333333333339</v>
      </c>
      <c r="D248" s="21">
        <f t="shared" si="31"/>
        <v>3.977200973961835</v>
      </c>
      <c r="E248" s="260">
        <f t="shared" si="35"/>
        <v>3.8535617906916451</v>
      </c>
      <c r="F248" s="260">
        <f t="shared" si="36"/>
        <v>32771.050011382475</v>
      </c>
      <c r="G248" s="260"/>
      <c r="H248" s="276">
        <f t="shared" si="37"/>
        <v>28707.439809971042</v>
      </c>
      <c r="I248" s="276">
        <f t="shared" si="38"/>
        <v>25018.763056325472</v>
      </c>
      <c r="J248" s="263">
        <f t="shared" si="39"/>
        <v>0.53432847062377775</v>
      </c>
      <c r="K248" s="257"/>
      <c r="L248" s="257">
        <f t="shared" si="32"/>
        <v>0</v>
      </c>
      <c r="N248"/>
      <c r="O248"/>
      <c r="P248" s="14"/>
      <c r="R248" s="14"/>
      <c r="S248" s="14"/>
    </row>
    <row r="249" spans="1:19" x14ac:dyDescent="0.2">
      <c r="A249" s="11" t="str">
        <f t="shared" si="33"/>
        <v/>
      </c>
      <c r="B249">
        <f t="shared" si="34"/>
        <v>219</v>
      </c>
      <c r="C249" s="21">
        <f t="shared" si="30"/>
        <v>8.125</v>
      </c>
      <c r="D249" s="21">
        <f t="shared" si="31"/>
        <v>3.9357749404566214</v>
      </c>
      <c r="E249" s="260">
        <f t="shared" si="35"/>
        <v>3.815323990898158</v>
      </c>
      <c r="F249" s="260">
        <f t="shared" si="36"/>
        <v>33155.170643028185</v>
      </c>
      <c r="G249" s="260"/>
      <c r="H249" s="276">
        <f t="shared" si="37"/>
        <v>29043.929483292683</v>
      </c>
      <c r="I249" s="276">
        <f t="shared" si="38"/>
        <v>25103.946470140108</v>
      </c>
      <c r="J249" s="263">
        <f t="shared" si="39"/>
        <v>0.5363816949767426</v>
      </c>
      <c r="K249" s="257"/>
      <c r="L249" s="257">
        <f t="shared" si="32"/>
        <v>0</v>
      </c>
      <c r="N249"/>
      <c r="O249"/>
      <c r="P249" s="14"/>
      <c r="R249" s="14"/>
      <c r="S249" s="14"/>
    </row>
    <row r="250" spans="1:19" x14ac:dyDescent="0.2">
      <c r="A250" s="11" t="str">
        <f t="shared" si="33"/>
        <v/>
      </c>
      <c r="B250">
        <f t="shared" si="34"/>
        <v>220</v>
      </c>
      <c r="C250" s="21">
        <f t="shared" si="30"/>
        <v>8.1666666666666661</v>
      </c>
      <c r="D250" s="21">
        <f t="shared" si="31"/>
        <v>3.8947803953934574</v>
      </c>
      <c r="E250" s="260">
        <f t="shared" si="35"/>
        <v>3.7772777826186843</v>
      </c>
      <c r="F250" s="260">
        <f t="shared" si="36"/>
        <v>33543.334339736633</v>
      </c>
      <c r="G250" s="260"/>
      <c r="H250" s="276">
        <f t="shared" si="37"/>
        <v>29383.960881609284</v>
      </c>
      <c r="I250" s="276">
        <f t="shared" si="38"/>
        <v>25189.25860166617</v>
      </c>
      <c r="J250" s="263">
        <f t="shared" si="39"/>
        <v>0.53843187482487287</v>
      </c>
      <c r="K250" s="257"/>
      <c r="L250" s="257">
        <f t="shared" si="32"/>
        <v>0</v>
      </c>
      <c r="N250"/>
      <c r="O250"/>
      <c r="P250" s="14"/>
      <c r="R250" s="14"/>
      <c r="S250" s="14"/>
    </row>
    <row r="251" spans="1:19" x14ac:dyDescent="0.2">
      <c r="A251" s="11" t="str">
        <f t="shared" si="33"/>
        <v/>
      </c>
      <c r="B251">
        <f t="shared" si="34"/>
        <v>221</v>
      </c>
      <c r="C251" s="21">
        <f t="shared" si="30"/>
        <v>8.2083333333333339</v>
      </c>
      <c r="D251" s="21">
        <f t="shared" si="31"/>
        <v>3.8542128444420909</v>
      </c>
      <c r="E251" s="260">
        <f t="shared" si="35"/>
        <v>3.739443649573202</v>
      </c>
      <c r="F251" s="260">
        <f t="shared" si="36"/>
        <v>33935.583656824456</v>
      </c>
      <c r="G251" s="260"/>
      <c r="H251" s="276">
        <f t="shared" si="37"/>
        <v>29727.57128337822</v>
      </c>
      <c r="I251" s="276">
        <f t="shared" si="38"/>
        <v>25274.706594797161</v>
      </c>
      <c r="J251" s="263">
        <f t="shared" si="39"/>
        <v>0.54047891160474948</v>
      </c>
      <c r="K251" s="257"/>
      <c r="L251" s="257">
        <f t="shared" si="32"/>
        <v>0</v>
      </c>
      <c r="N251"/>
      <c r="O251"/>
      <c r="P251" s="14"/>
      <c r="R251" s="14"/>
      <c r="S251" s="14"/>
    </row>
    <row r="252" spans="1:19" x14ac:dyDescent="0.2">
      <c r="A252" s="11" t="str">
        <f t="shared" si="33"/>
        <v/>
      </c>
      <c r="B252">
        <f t="shared" si="34"/>
        <v>222</v>
      </c>
      <c r="C252" s="21">
        <f t="shared" si="30"/>
        <v>8.25</v>
      </c>
      <c r="D252" s="21">
        <f t="shared" si="31"/>
        <v>3.8140678400846562</v>
      </c>
      <c r="E252" s="260">
        <f t="shared" si="35"/>
        <v>3.7018394172916826</v>
      </c>
      <c r="F252" s="260">
        <f t="shared" si="36"/>
        <v>34331.961597524656</v>
      </c>
      <c r="G252" s="260"/>
      <c r="H252" s="276">
        <f t="shared" si="37"/>
        <v>30074.798359431596</v>
      </c>
      <c r="I252" s="276">
        <f t="shared" si="38"/>
        <v>25360.297848579379</v>
      </c>
      <c r="J252" s="263">
        <f t="shared" si="39"/>
        <v>0.54252270522957002</v>
      </c>
      <c r="K252" s="257"/>
      <c r="L252" s="257">
        <f t="shared" si="32"/>
        <v>0</v>
      </c>
      <c r="N252"/>
      <c r="O252"/>
      <c r="P252" s="14"/>
      <c r="R252" s="14"/>
      <c r="S252" s="14"/>
    </row>
    <row r="253" spans="1:19" x14ac:dyDescent="0.2">
      <c r="A253" s="11" t="str">
        <f t="shared" si="33"/>
        <v/>
      </c>
      <c r="B253">
        <f t="shared" si="34"/>
        <v>223</v>
      </c>
      <c r="C253" s="21">
        <f t="shared" si="30"/>
        <v>8.2916666666666661</v>
      </c>
      <c r="D253" s="21">
        <f t="shared" si="31"/>
        <v>3.7743409811280881</v>
      </c>
      <c r="E253" s="260">
        <f t="shared" si="35"/>
        <v>3.6644805466998864</v>
      </c>
      <c r="F253" s="260">
        <f t="shared" si="36"/>
        <v>34732.511617701071</v>
      </c>
      <c r="G253" s="260"/>
      <c r="H253" s="276">
        <f t="shared" si="37"/>
        <v>30425.680177106136</v>
      </c>
      <c r="I253" s="276">
        <f t="shared" si="38"/>
        <v>25446.039991892809</v>
      </c>
      <c r="J253" s="263">
        <f t="shared" si="39"/>
        <v>0.54456315440218306</v>
      </c>
      <c r="K253" s="257"/>
      <c r="L253" s="257">
        <f t="shared" si="32"/>
        <v>0</v>
      </c>
      <c r="N253"/>
      <c r="O253"/>
      <c r="P253" s="14"/>
      <c r="R253" s="14"/>
      <c r="S253" s="14"/>
    </row>
    <row r="254" spans="1:19" x14ac:dyDescent="0.2">
      <c r="A254" s="11" t="str">
        <f t="shared" si="33"/>
        <v/>
      </c>
      <c r="B254">
        <f t="shared" si="34"/>
        <v>224</v>
      </c>
      <c r="C254" s="21">
        <f t="shared" si="30"/>
        <v>8.3333333333333339</v>
      </c>
      <c r="D254" s="21">
        <f t="shared" si="31"/>
        <v>3.7350279122215992</v>
      </c>
      <c r="E254" s="260">
        <f t="shared" si="35"/>
        <v>3.6273803957282809</v>
      </c>
      <c r="F254" s="260">
        <f t="shared" si="36"/>
        <v>35137.277630612683</v>
      </c>
      <c r="G254" s="260"/>
      <c r="H254" s="276">
        <f t="shared" si="37"/>
        <v>30780.255204416713</v>
      </c>
      <c r="I254" s="276">
        <f t="shared" si="38"/>
        <v>25531.94086099913</v>
      </c>
      <c r="J254" s="263">
        <f t="shared" si="39"/>
        <v>0.54660015689426145</v>
      </c>
      <c r="K254" s="257"/>
      <c r="L254" s="257">
        <f t="shared" si="32"/>
        <v>0</v>
      </c>
      <c r="N254"/>
      <c r="O254"/>
      <c r="P254" s="14"/>
      <c r="R254" s="14"/>
      <c r="S254" s="14"/>
    </row>
    <row r="255" spans="1:19" x14ac:dyDescent="0.2">
      <c r="A255" s="11" t="str">
        <f t="shared" si="33"/>
        <v/>
      </c>
      <c r="B255">
        <f t="shared" si="34"/>
        <v>225</v>
      </c>
      <c r="C255" s="21">
        <f t="shared" si="30"/>
        <v>8.375</v>
      </c>
      <c r="D255" s="21">
        <f t="shared" si="31"/>
        <v>3.6961243233792</v>
      </c>
      <c r="E255" s="260">
        <f t="shared" si="35"/>
        <v>3.5905504524223493</v>
      </c>
      <c r="F255" s="260">
        <f t="shared" si="36"/>
        <v>35546.304011727843</v>
      </c>
      <c r="G255" s="260"/>
      <c r="H255" s="276">
        <f t="shared" si="37"/>
        <v>31138.562314273593</v>
      </c>
      <c r="I255" s="276">
        <f t="shared" si="38"/>
        <v>25618.008479645268</v>
      </c>
      <c r="J255" s="263">
        <f t="shared" si="39"/>
        <v>0.5486336097953598</v>
      </c>
      <c r="K255" s="257"/>
      <c r="L255" s="257">
        <f t="shared" si="32"/>
        <v>0</v>
      </c>
      <c r="N255"/>
      <c r="O255"/>
      <c r="P255" s="14"/>
      <c r="R255" s="14"/>
      <c r="S255" s="14"/>
    </row>
    <row r="256" spans="1:19" x14ac:dyDescent="0.2">
      <c r="A256" s="11" t="str">
        <f t="shared" si="33"/>
        <v/>
      </c>
      <c r="B256">
        <f t="shared" si="34"/>
        <v>226</v>
      </c>
      <c r="C256" s="21">
        <f t="shared" si="30"/>
        <v>8.4166666666666661</v>
      </c>
      <c r="D256" s="21">
        <f t="shared" si="31"/>
        <v>3.6576259495071803</v>
      </c>
      <c r="E256" s="260">
        <f t="shared" si="35"/>
        <v>3.5540005426542671</v>
      </c>
      <c r="F256" s="260">
        <f t="shared" si="36"/>
        <v>35959.63560358929</v>
      </c>
      <c r="G256" s="260"/>
      <c r="H256" s="276">
        <f t="shared" si="37"/>
        <v>31500.640788744222</v>
      </c>
      <c r="I256" s="276">
        <f t="shared" si="38"/>
        <v>25704.251041444877</v>
      </c>
      <c r="J256" s="263">
        <f t="shared" si="39"/>
        <v>0.55066340973518269</v>
      </c>
      <c r="K256" s="257"/>
      <c r="L256" s="257">
        <f t="shared" si="32"/>
        <v>0</v>
      </c>
      <c r="N256"/>
      <c r="O256"/>
      <c r="P256" s="14"/>
      <c r="R256" s="14"/>
      <c r="S256" s="14"/>
    </row>
    <row r="257" spans="1:19" x14ac:dyDescent="0.2">
      <c r="A257" s="11" t="str">
        <f t="shared" si="33"/>
        <v/>
      </c>
      <c r="B257">
        <f t="shared" si="34"/>
        <v>227</v>
      </c>
      <c r="C257" s="21">
        <f t="shared" si="30"/>
        <v>8.4583333333333339</v>
      </c>
      <c r="D257" s="21">
        <f t="shared" si="31"/>
        <v>3.6195285699365183</v>
      </c>
      <c r="E257" s="260">
        <f t="shared" si="35"/>
        <v>3.5177390151987509</v>
      </c>
      <c r="F257" s="260">
        <f t="shared" si="36"/>
        <v>36377.317720730345</v>
      </c>
      <c r="G257" s="260"/>
      <c r="H257" s="276">
        <f t="shared" si="37"/>
        <v>31866.530323359781</v>
      </c>
      <c r="I257" s="276">
        <f t="shared" si="38"/>
        <v>25790.676894290271</v>
      </c>
      <c r="J257" s="263">
        <f t="shared" si="39"/>
        <v>0.55268945308202133</v>
      </c>
      <c r="K257" s="257"/>
      <c r="L257" s="257">
        <f t="shared" si="32"/>
        <v>0</v>
      </c>
      <c r="N257"/>
      <c r="O257"/>
      <c r="P257" s="14"/>
      <c r="R257" s="14"/>
      <c r="S257" s="14"/>
    </row>
    <row r="258" spans="1:19" x14ac:dyDescent="0.2">
      <c r="A258" s="11" t="str">
        <f t="shared" si="33"/>
        <v/>
      </c>
      <c r="B258">
        <f t="shared" si="34"/>
        <v>228</v>
      </c>
      <c r="C258" s="21">
        <f t="shared" si="30"/>
        <v>8.5</v>
      </c>
      <c r="D258" s="21">
        <f t="shared" si="31"/>
        <v>3.5818280079601625</v>
      </c>
      <c r="E258" s="260">
        <f t="shared" si="35"/>
        <v>3.4817729066354137</v>
      </c>
      <c r="F258" s="260">
        <f t="shared" si="36"/>
        <v>36799.396154642789</v>
      </c>
      <c r="G258" s="260"/>
      <c r="H258" s="276">
        <f t="shared" si="37"/>
        <v>32236.271031467077</v>
      </c>
      <c r="I258" s="276">
        <f t="shared" si="38"/>
        <v>25877.294526574347</v>
      </c>
      <c r="J258" s="263">
        <f t="shared" si="39"/>
        <v>0.55471163611998342</v>
      </c>
      <c r="K258" s="257"/>
      <c r="L258" s="257">
        <f t="shared" si="32"/>
        <v>0</v>
      </c>
      <c r="N258"/>
      <c r="O258"/>
      <c r="P258" s="14"/>
      <c r="R258" s="14"/>
      <c r="S258" s="14"/>
    </row>
    <row r="259" spans="1:19" x14ac:dyDescent="0.2">
      <c r="A259" s="11" t="str">
        <f t="shared" si="33"/>
        <v/>
      </c>
      <c r="B259">
        <f t="shared" si="34"/>
        <v>229</v>
      </c>
      <c r="C259" s="21">
        <f t="shared" si="30"/>
        <v>8.5416666666666661</v>
      </c>
      <c r="D259" s="21">
        <f t="shared" si="31"/>
        <v>3.5445201303751221</v>
      </c>
      <c r="E259" s="260">
        <f t="shared" si="35"/>
        <v>3.446108088272144</v>
      </c>
      <c r="F259" s="260">
        <f t="shared" si="36"/>
        <v>37225.917178797201</v>
      </c>
      <c r="G259" s="260"/>
      <c r="H259" s="276">
        <f t="shared" si="37"/>
        <v>32609.903448626341</v>
      </c>
      <c r="I259" s="276">
        <f t="shared" si="38"/>
        <v>25964.112555025906</v>
      </c>
      <c r="J259" s="263">
        <f t="shared" si="39"/>
        <v>0.55672985520735041</v>
      </c>
      <c r="K259" s="257"/>
      <c r="L259" s="257">
        <f t="shared" si="32"/>
        <v>0</v>
      </c>
      <c r="N259"/>
      <c r="O259"/>
      <c r="P259" s="14"/>
      <c r="R259" s="14"/>
      <c r="S259" s="14"/>
    </row>
    <row r="260" spans="1:19" x14ac:dyDescent="0.2">
      <c r="A260" s="11" t="str">
        <f t="shared" si="33"/>
        <v/>
      </c>
      <c r="B260">
        <f t="shared" si="34"/>
        <v>230</v>
      </c>
      <c r="C260" s="21">
        <f t="shared" si="30"/>
        <v>8.5833333333333339</v>
      </c>
      <c r="D260" s="21">
        <f t="shared" si="31"/>
        <v>3.5076008470293383</v>
      </c>
      <c r="E260" s="260">
        <f t="shared" si="35"/>
        <v>3.4107493970453531</v>
      </c>
      <c r="F260" s="260">
        <f t="shared" si="36"/>
        <v>37656.92755371597</v>
      </c>
      <c r="G260" s="260"/>
      <c r="H260" s="276">
        <f t="shared" si="37"/>
        <v>32987.468537055189</v>
      </c>
      <c r="I260" s="276">
        <f t="shared" si="38"/>
        <v>26051.139713983306</v>
      </c>
      <c r="J260" s="263">
        <f t="shared" si="39"/>
        <v>0.55874400691813286</v>
      </c>
      <c r="K260" s="257"/>
      <c r="L260" s="257">
        <f t="shared" si="32"/>
        <v>0</v>
      </c>
      <c r="N260"/>
      <c r="O260"/>
      <c r="P260" s="14"/>
      <c r="R260" s="14"/>
      <c r="S260" s="14"/>
    </row>
    <row r="261" spans="1:19" x14ac:dyDescent="0.2">
      <c r="A261" s="11" t="str">
        <f t="shared" si="33"/>
        <v/>
      </c>
      <c r="B261">
        <f t="shared" si="34"/>
        <v>231</v>
      </c>
      <c r="C261" s="21">
        <f t="shared" si="30"/>
        <v>8.625</v>
      </c>
      <c r="D261" s="21">
        <f t="shared" si="31"/>
        <v>3.4710661103732678</v>
      </c>
      <c r="E261" s="260">
        <f t="shared" si="35"/>
        <v>3.3757007521402098</v>
      </c>
      <c r="F261" s="260">
        <f t="shared" si="36"/>
        <v>38092.474532099797</v>
      </c>
      <c r="G261" s="260"/>
      <c r="H261" s="276">
        <f t="shared" si="37"/>
        <v>33369.007690119419</v>
      </c>
      <c r="I261" s="276">
        <f t="shared" si="38"/>
        <v>26138.384845950328</v>
      </c>
      <c r="J261" s="263">
        <f t="shared" si="39"/>
        <v>0.56075398816866606</v>
      </c>
      <c r="K261" s="257"/>
      <c r="L261" s="257">
        <f t="shared" si="32"/>
        <v>0</v>
      </c>
      <c r="N261"/>
      <c r="O261"/>
      <c r="P261" s="14"/>
      <c r="R261" s="14"/>
      <c r="S261" s="14"/>
    </row>
    <row r="262" spans="1:19" x14ac:dyDescent="0.2">
      <c r="A262" s="11" t="str">
        <f t="shared" si="33"/>
        <v/>
      </c>
      <c r="B262">
        <f t="shared" si="34"/>
        <v>232</v>
      </c>
      <c r="C262" s="21">
        <f t="shared" si="30"/>
        <v>8.6666666666666661</v>
      </c>
      <c r="D262" s="21">
        <f t="shared" si="31"/>
        <v>3.4349119150161496</v>
      </c>
      <c r="E262" s="260">
        <f t="shared" si="35"/>
        <v>3.3409652588844017</v>
      </c>
      <c r="F262" s="260">
        <f t="shared" si="36"/>
        <v>38532.605864008037</v>
      </c>
      <c r="G262" s="260"/>
      <c r="H262" s="276">
        <f t="shared" si="37"/>
        <v>33754.562736871034</v>
      </c>
      <c r="I262" s="276">
        <f t="shared" si="38"/>
        <v>26225.856893295175</v>
      </c>
      <c r="J262" s="263">
        <f t="shared" si="39"/>
        <v>0.56275969633087908</v>
      </c>
      <c r="K262" s="257"/>
      <c r="L262" s="257">
        <f t="shared" si="32"/>
        <v>0</v>
      </c>
      <c r="N262"/>
      <c r="O262"/>
      <c r="P262" s="14"/>
      <c r="R262" s="14"/>
      <c r="S262" s="14"/>
    </row>
    <row r="263" spans="1:19" x14ac:dyDescent="0.2">
      <c r="A263" s="11" t="str">
        <f t="shared" si="33"/>
        <v/>
      </c>
      <c r="B263">
        <f t="shared" si="34"/>
        <v>233</v>
      </c>
      <c r="C263" s="21">
        <f t="shared" si="30"/>
        <v>8.7083333333333339</v>
      </c>
      <c r="D263" s="21">
        <f t="shared" si="31"/>
        <v>3.3991342972868717</v>
      </c>
      <c r="E263" s="260">
        <f t="shared" si="35"/>
        <v>3.3065453012999892</v>
      </c>
      <c r="F263" s="260">
        <f t="shared" si="36"/>
        <v>38977.369802093752</v>
      </c>
      <c r="G263" s="260"/>
      <c r="H263" s="276">
        <f t="shared" si="37"/>
        <v>34144.175946634125</v>
      </c>
      <c r="I263" s="276">
        <f t="shared" si="38"/>
        <v>26313.564890968679</v>
      </c>
      <c r="J263" s="263">
        <f t="shared" si="39"/>
        <v>0.56476102933369166</v>
      </c>
      <c r="K263" s="257"/>
      <c r="L263" s="257">
        <f t="shared" si="32"/>
        <v>0</v>
      </c>
      <c r="N263"/>
      <c r="O263"/>
      <c r="P263" s="14"/>
      <c r="R263" s="14"/>
      <c r="S263" s="14"/>
    </row>
    <row r="264" spans="1:19" x14ac:dyDescent="0.2">
      <c r="A264" s="11" t="str">
        <f t="shared" si="33"/>
        <v/>
      </c>
      <c r="B264">
        <f t="shared" si="34"/>
        <v>234</v>
      </c>
      <c r="C264" s="21">
        <f t="shared" si="30"/>
        <v>8.75</v>
      </c>
      <c r="D264" s="21">
        <f t="shared" si="31"/>
        <v>3.3637293347994319</v>
      </c>
      <c r="E264" s="260">
        <f t="shared" si="35"/>
        <v>3.2724426245473333</v>
      </c>
      <c r="F264" s="260">
        <f t="shared" si="36"/>
        <v>39426.81510689373</v>
      </c>
      <c r="G264" s="260"/>
      <c r="H264" s="276">
        <f t="shared" si="37"/>
        <v>34537.890033638898</v>
      </c>
      <c r="I264" s="276">
        <f t="shared" si="38"/>
        <v>26401.517960131241</v>
      </c>
      <c r="J264" s="263">
        <f t="shared" si="39"/>
        <v>0.56675788575382491</v>
      </c>
      <c r="K264" s="257"/>
      <c r="L264" s="257">
        <f t="shared" si="32"/>
        <v>0</v>
      </c>
      <c r="N264"/>
      <c r="O264"/>
      <c r="P264" s="14"/>
      <c r="R264" s="14"/>
      <c r="S264" s="14"/>
    </row>
    <row r="265" spans="1:19" x14ac:dyDescent="0.2">
      <c r="A265" s="11" t="str">
        <f t="shared" si="33"/>
        <v/>
      </c>
      <c r="B265">
        <f t="shared" si="34"/>
        <v>235</v>
      </c>
      <c r="C265" s="21">
        <f t="shared" si="30"/>
        <v>8.7916666666666661</v>
      </c>
      <c r="D265" s="21">
        <f t="shared" si="31"/>
        <v>3.3286931460229154</v>
      </c>
      <c r="E265" s="260">
        <f t="shared" si="35"/>
        <v>3.2386584083608678</v>
      </c>
      <c r="F265" s="260">
        <f t="shared" si="36"/>
        <v>39880.991052174184</v>
      </c>
      <c r="G265" s="260"/>
      <c r="H265" s="276">
        <f t="shared" si="37"/>
        <v>34935.748161704578</v>
      </c>
      <c r="I265" s="276">
        <f t="shared" si="38"/>
        <v>26489.725302590065</v>
      </c>
      <c r="J265" s="263">
        <f t="shared" si="39"/>
        <v>0.56875016489717423</v>
      </c>
      <c r="K265" s="257"/>
      <c r="L265" s="257">
        <f t="shared" si="32"/>
        <v>0</v>
      </c>
      <c r="N265"/>
      <c r="O265"/>
      <c r="P265" s="14"/>
      <c r="R265" s="14"/>
      <c r="S265" s="14"/>
    </row>
    <row r="266" spans="1:19" x14ac:dyDescent="0.2">
      <c r="A266" s="11" t="str">
        <f t="shared" si="33"/>
        <v/>
      </c>
      <c r="B266">
        <f t="shared" si="34"/>
        <v>236</v>
      </c>
      <c r="C266" s="21">
        <f t="shared" si="30"/>
        <v>8.8333333333333339</v>
      </c>
      <c r="D266" s="21">
        <f t="shared" si="31"/>
        <v>3.2940218898559519</v>
      </c>
      <c r="E266" s="260">
        <f t="shared" si="35"/>
        <v>3.2051933324568682</v>
      </c>
      <c r="F266" s="260">
        <f t="shared" si="36"/>
        <v>40339.947430332839</v>
      </c>
      <c r="G266" s="260"/>
      <c r="H266" s="276">
        <f t="shared" si="37"/>
        <v>35337.793948971557</v>
      </c>
      <c r="I266" s="276">
        <f t="shared" si="38"/>
        <v>26578.196195959019</v>
      </c>
      <c r="J266" s="263">
        <f t="shared" si="39"/>
        <v>0.5707377668717597</v>
      </c>
      <c r="K266" s="257"/>
      <c r="L266" s="257">
        <f t="shared" si="32"/>
        <v>0</v>
      </c>
      <c r="N266"/>
      <c r="O266"/>
      <c r="P266" s="14"/>
      <c r="R266" s="14"/>
      <c r="S266" s="14"/>
    </row>
    <row r="267" spans="1:19" x14ac:dyDescent="0.2">
      <c r="A267" s="11" t="str">
        <f t="shared" si="33"/>
        <v/>
      </c>
      <c r="B267">
        <f t="shared" si="34"/>
        <v>237</v>
      </c>
      <c r="C267" s="21">
        <f t="shared" si="30"/>
        <v>8.875</v>
      </c>
      <c r="D267" s="21">
        <f t="shared" si="31"/>
        <v>3.2597117652056125</v>
      </c>
      <c r="E267" s="260">
        <f t="shared" si="35"/>
        <v>3.1720476347867681</v>
      </c>
      <c r="F267" s="260">
        <f t="shared" si="36"/>
        <v>40803.73455785765</v>
      </c>
      <c r="G267" s="260"/>
      <c r="H267" s="276">
        <f t="shared" si="37"/>
        <v>35744.071472683281</v>
      </c>
      <c r="I267" s="276">
        <f t="shared" si="38"/>
        <v>26666.939989462913</v>
      </c>
      <c r="J267" s="263">
        <f t="shared" si="39"/>
        <v>0.572720592653156</v>
      </c>
      <c r="K267" s="257"/>
      <c r="L267" s="257">
        <f t="shared" si="32"/>
        <v>0</v>
      </c>
      <c r="N267"/>
      <c r="O267"/>
      <c r="P267" s="14"/>
      <c r="R267" s="14"/>
      <c r="S267" s="14"/>
    </row>
    <row r="268" spans="1:19" x14ac:dyDescent="0.2">
      <c r="A268" s="11" t="str">
        <f t="shared" si="33"/>
        <v/>
      </c>
      <c r="B268">
        <f t="shared" si="34"/>
        <v>238</v>
      </c>
      <c r="C268" s="21">
        <f t="shared" si="30"/>
        <v>8.9166666666666661</v>
      </c>
      <c r="D268" s="21">
        <f t="shared" si="31"/>
        <v>3.2257590105706777</v>
      </c>
      <c r="E268" s="260">
        <f t="shared" si="35"/>
        <v>3.1392211634145548</v>
      </c>
      <c r="F268" s="260">
        <f t="shared" si="36"/>
        <v>41272.403280843275</v>
      </c>
      <c r="G268" s="260"/>
      <c r="H268" s="276">
        <f t="shared" si="37"/>
        <v>36154.62527401869</v>
      </c>
      <c r="I268" s="276">
        <f t="shared" si="38"/>
        <v>26755.966100316589</v>
      </c>
      <c r="J268" s="263">
        <f t="shared" si="39"/>
        <v>0.57469854414320709</v>
      </c>
      <c r="K268" s="257"/>
      <c r="L268" s="257">
        <f t="shared" si="32"/>
        <v>0</v>
      </c>
      <c r="N268"/>
      <c r="O268"/>
      <c r="P268" s="14"/>
      <c r="R268" s="14"/>
      <c r="S268" s="14"/>
    </row>
    <row r="269" spans="1:19" x14ac:dyDescent="0.2">
      <c r="A269" s="11" t="str">
        <f t="shared" si="33"/>
        <v/>
      </c>
      <c r="B269">
        <f t="shared" si="34"/>
        <v>239</v>
      </c>
      <c r="C269" s="21">
        <f t="shared" si="30"/>
        <v>8.9583333333333339</v>
      </c>
      <c r="D269" s="21">
        <f t="shared" si="31"/>
        <v>3.1921599036292623</v>
      </c>
      <c r="E269" s="260">
        <f t="shared" si="35"/>
        <v>3.1067134227121165</v>
      </c>
      <c r="F269" s="260">
        <f t="shared" si="36"/>
        <v>41746.004980565362</v>
      </c>
      <c r="G269" s="260"/>
      <c r="H269" s="276">
        <f t="shared" si="37"/>
        <v>36569.500362975246</v>
      </c>
      <c r="I269" s="276">
        <f t="shared" si="38"/>
        <v>26845.284010616742</v>
      </c>
      <c r="J269" s="263">
        <f t="shared" si="39"/>
        <v>0.57667152422273305</v>
      </c>
      <c r="K269" s="257"/>
      <c r="L269" s="257">
        <f t="shared" si="32"/>
        <v>0</v>
      </c>
      <c r="N269"/>
      <c r="O269"/>
      <c r="P269" s="14"/>
      <c r="R269" s="14"/>
      <c r="S269" s="14"/>
    </row>
  </sheetData>
  <mergeCells count="8">
    <mergeCell ref="J25:K25"/>
    <mergeCell ref="B27:C27"/>
    <mergeCell ref="A2:C2"/>
    <mergeCell ref="E2:H2"/>
    <mergeCell ref="E26:F26"/>
    <mergeCell ref="I26:J26"/>
    <mergeCell ref="E25:H25"/>
    <mergeCell ref="H27:I27"/>
  </mergeCells>
  <phoneticPr fontId="0" type="noConversion"/>
  <pageMargins left="0.78740157499999996" right="0.78740157499999996" top="0.984251969" bottom="0.984251969" header="0.4921259845" footer="0.4921259845"/>
  <pageSetup paperSize="9" orientation="portrait" horizontalDpi="0"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E160D-F286-4AD3-91CD-2B38B28502D1}">
  <dimension ref="A1:Q273"/>
  <sheetViews>
    <sheetView tabSelected="1" topLeftCell="A9" workbookViewId="0">
      <selection activeCell="H46" sqref="H46"/>
    </sheetView>
  </sheetViews>
  <sheetFormatPr baseColWidth="10" defaultRowHeight="11.25" x14ac:dyDescent="0.2"/>
  <cols>
    <col min="1" max="1" width="12" style="11"/>
    <col min="2" max="2" width="7.83203125" customWidth="1"/>
    <col min="3" max="3" width="8" customWidth="1"/>
    <col min="4" max="4" width="8.83203125" style="10" customWidth="1"/>
    <col min="5" max="6" width="8.33203125" style="10" customWidth="1"/>
    <col min="7" max="7" width="8.6640625" style="10" bestFit="1" customWidth="1"/>
    <col min="8" max="8" width="8.6640625" style="10" customWidth="1"/>
    <col min="12" max="12" width="12" style="14"/>
    <col min="14" max="15" width="12" style="14"/>
  </cols>
  <sheetData>
    <row r="1" spans="1:17" x14ac:dyDescent="0.2">
      <c r="I1" s="10"/>
      <c r="L1"/>
      <c r="M1" s="14"/>
      <c r="N1"/>
      <c r="P1" s="14"/>
    </row>
    <row r="2" spans="1:17" s="28" customFormat="1" ht="12.75" x14ac:dyDescent="0.2">
      <c r="A2" s="317" t="s">
        <v>40</v>
      </c>
      <c r="B2" s="317"/>
      <c r="C2" s="317"/>
      <c r="D2" s="30"/>
      <c r="E2" s="318" t="s">
        <v>41</v>
      </c>
      <c r="F2" s="318"/>
      <c r="G2" s="318"/>
      <c r="H2" s="318"/>
      <c r="I2" s="30"/>
      <c r="M2" s="29"/>
      <c r="O2" s="29"/>
      <c r="P2" s="29"/>
    </row>
    <row r="3" spans="1:17" x14ac:dyDescent="0.2">
      <c r="A3" s="2"/>
      <c r="B3" s="2" t="s">
        <v>7</v>
      </c>
      <c r="C3" s="13" t="s">
        <v>9</v>
      </c>
      <c r="D3" s="2"/>
      <c r="F3" s="13" t="s">
        <v>7</v>
      </c>
      <c r="G3" s="13" t="s">
        <v>29</v>
      </c>
      <c r="H3" s="16" t="s">
        <v>30</v>
      </c>
      <c r="I3" s="13" t="s">
        <v>7</v>
      </c>
      <c r="J3" s="13" t="s">
        <v>29</v>
      </c>
      <c r="K3" s="16" t="s">
        <v>30</v>
      </c>
    </row>
    <row r="4" spans="1:17" x14ac:dyDescent="0.2">
      <c r="A4" s="15" t="s">
        <v>11</v>
      </c>
      <c r="B4" s="6">
        <v>66.2</v>
      </c>
      <c r="C4" s="7">
        <f>LN(2)/B4</f>
        <v>1.0470501216917602E-2</v>
      </c>
      <c r="E4" s="15" t="s">
        <v>10</v>
      </c>
      <c r="F4" s="6">
        <v>6.02</v>
      </c>
      <c r="G4" s="7">
        <f>LN(2)/F4</f>
        <v>0.11514072766776501</v>
      </c>
      <c r="H4" s="266">
        <v>0.876</v>
      </c>
      <c r="I4" s="15" t="s">
        <v>42</v>
      </c>
      <c r="J4" s="6" t="s">
        <v>43</v>
      </c>
      <c r="K4" s="31" t="s">
        <v>43</v>
      </c>
      <c r="L4" s="266">
        <f>1-H4</f>
        <v>0.124</v>
      </c>
    </row>
    <row r="5" spans="1:17" s="2" customFormat="1" x14ac:dyDescent="0.2">
      <c r="A5" t="s">
        <v>21</v>
      </c>
      <c r="B5">
        <f>115*24</f>
        <v>2760</v>
      </c>
      <c r="C5" s="14">
        <f>LN(2)/B5</f>
        <v>2.5114028281157435E-4</v>
      </c>
      <c r="E5" t="s">
        <v>25</v>
      </c>
      <c r="F5" s="14">
        <v>1.66</v>
      </c>
      <c r="G5" s="7">
        <f>LN(2)/F5</f>
        <v>0.41755854250599117</v>
      </c>
      <c r="H5" s="17">
        <v>1</v>
      </c>
    </row>
    <row r="6" spans="1:17" s="15" customFormat="1" x14ac:dyDescent="0.2">
      <c r="A6" t="s">
        <v>22</v>
      </c>
      <c r="B6">
        <v>4.7</v>
      </c>
      <c r="C6" s="7">
        <f>LN(2)/B6</f>
        <v>0.1474781235233926</v>
      </c>
      <c r="E6" t="s">
        <v>26</v>
      </c>
      <c r="F6" s="14">
        <f>13.3/(60*60)</f>
        <v>3.6944444444444446E-3</v>
      </c>
      <c r="G6" s="7">
        <f>LN(2)/F6</f>
        <v>187.6187857154739</v>
      </c>
      <c r="H6" s="17">
        <v>1</v>
      </c>
    </row>
    <row r="7" spans="1:17" x14ac:dyDescent="0.2">
      <c r="A7" t="s">
        <v>23</v>
      </c>
      <c r="B7">
        <f>25*24</f>
        <v>600</v>
      </c>
      <c r="C7" s="14">
        <f>LN(2)/B7</f>
        <v>1.1552453009332421E-3</v>
      </c>
      <c r="E7" t="s">
        <v>27</v>
      </c>
      <c r="F7" s="14">
        <f>1.3/60</f>
        <v>2.1666666666666667E-2</v>
      </c>
      <c r="G7" s="7">
        <f>LN(2)/F7</f>
        <v>31.991408333535936</v>
      </c>
      <c r="H7" s="17">
        <v>1</v>
      </c>
    </row>
    <row r="8" spans="1:17" x14ac:dyDescent="0.2">
      <c r="A8" t="s">
        <v>24</v>
      </c>
      <c r="B8">
        <f>270.95*24</f>
        <v>6502.7999999999993</v>
      </c>
      <c r="C8" s="14">
        <f>LN(2)/B8</f>
        <v>1.0659211117671547E-4</v>
      </c>
      <c r="E8" t="s">
        <v>28</v>
      </c>
      <c r="F8" s="14">
        <f>67.71/60</f>
        <v>1.1284999999999998</v>
      </c>
      <c r="G8" s="7">
        <f>LN(2)/F8</f>
        <v>0.61421992074430254</v>
      </c>
      <c r="H8" s="17">
        <v>1</v>
      </c>
      <c r="I8" s="1"/>
    </row>
    <row r="9" spans="1:17" ht="12" thickBot="1" x14ac:dyDescent="0.25">
      <c r="A9"/>
      <c r="B9" s="7"/>
      <c r="D9" s="6"/>
      <c r="E9"/>
      <c r="F9"/>
      <c r="G9"/>
      <c r="H9" s="23"/>
      <c r="K9" s="14"/>
      <c r="L9"/>
      <c r="M9" s="14"/>
      <c r="O9"/>
    </row>
    <row r="10" spans="1:17" s="28" customFormat="1" ht="13.5" thickBot="1" x14ac:dyDescent="0.25">
      <c r="A10" s="24" t="s">
        <v>11</v>
      </c>
      <c r="B10" s="25">
        <v>66.2</v>
      </c>
      <c r="C10" s="26">
        <f>LN(2)/B10</f>
        <v>1.0470501216917602E-2</v>
      </c>
      <c r="D10" s="264"/>
      <c r="E10" s="27" t="s">
        <v>10</v>
      </c>
      <c r="F10" s="25">
        <v>6.02</v>
      </c>
      <c r="G10" s="26">
        <f>LN(2)/F10</f>
        <v>0.11514072766776501</v>
      </c>
      <c r="H10" s="267">
        <f>H4</f>
        <v>0.876</v>
      </c>
      <c r="K10" s="29"/>
      <c r="M10" s="29"/>
      <c r="N10" s="29"/>
    </row>
    <row r="11" spans="1:17" ht="13.5" thickBot="1" x14ac:dyDescent="0.25">
      <c r="A11" s="3"/>
      <c r="B11" s="3"/>
      <c r="C11" s="3"/>
      <c r="D11" s="265"/>
      <c r="E11" t="s">
        <v>141</v>
      </c>
      <c r="F11">
        <v>1000000</v>
      </c>
      <c r="G11" s="26">
        <f>LN(2)/F11</f>
        <v>6.9314718055994524E-7</v>
      </c>
      <c r="H11" s="268">
        <f>L4</f>
        <v>0.124</v>
      </c>
      <c r="K11" s="14"/>
      <c r="L11"/>
      <c r="M11" s="14"/>
      <c r="O11"/>
    </row>
    <row r="12" spans="1:17" x14ac:dyDescent="0.2">
      <c r="D12"/>
      <c r="E12"/>
      <c r="F12"/>
      <c r="G12" s="1"/>
      <c r="H12" s="1"/>
      <c r="L12"/>
      <c r="O12"/>
      <c r="P12" s="14"/>
      <c r="Q12" s="14"/>
    </row>
    <row r="13" spans="1:17" x14ac:dyDescent="0.2">
      <c r="A13" s="32" t="s">
        <v>142</v>
      </c>
      <c r="B13" s="261">
        <v>0.93</v>
      </c>
      <c r="D13"/>
      <c r="E13" s="1"/>
      <c r="F13" s="1"/>
      <c r="G13"/>
      <c r="H13"/>
    </row>
    <row r="14" spans="1:17" x14ac:dyDescent="0.2">
      <c r="A14" s="32"/>
      <c r="D14"/>
      <c r="E14"/>
      <c r="F14"/>
      <c r="G14"/>
      <c r="H14"/>
    </row>
    <row r="15" spans="1:17" x14ac:dyDescent="0.2">
      <c r="A15" s="32" t="s">
        <v>34</v>
      </c>
      <c r="B15" s="10">
        <v>30</v>
      </c>
      <c r="C15" t="s">
        <v>143</v>
      </c>
      <c r="D15"/>
      <c r="E15"/>
      <c r="F15"/>
      <c r="G15"/>
      <c r="H15"/>
    </row>
    <row r="17" spans="1:16" x14ac:dyDescent="0.2">
      <c r="C17" s="10"/>
      <c r="D17" s="321" t="s">
        <v>15</v>
      </c>
      <c r="E17" s="321"/>
      <c r="F17" s="321"/>
      <c r="G17" s="321"/>
      <c r="H17"/>
      <c r="I17" s="315" t="s">
        <v>138</v>
      </c>
      <c r="J17" s="315"/>
      <c r="K17" s="14"/>
      <c r="L17"/>
      <c r="M17" s="14"/>
      <c r="O17"/>
    </row>
    <row r="18" spans="1:16" x14ac:dyDescent="0.2">
      <c r="A18"/>
      <c r="C18" s="10"/>
      <c r="D18" s="319" t="s">
        <v>139</v>
      </c>
      <c r="E18" s="319"/>
      <c r="F18" s="262"/>
      <c r="G18" s="262"/>
      <c r="H18" s="320" t="s">
        <v>140</v>
      </c>
      <c r="I18" s="320"/>
      <c r="K18" s="254"/>
      <c r="L18" s="254"/>
      <c r="M18" s="14"/>
      <c r="N18"/>
      <c r="P18" s="14"/>
    </row>
    <row r="19" spans="1:16" x14ac:dyDescent="0.2">
      <c r="A19" s="11" t="s">
        <v>14</v>
      </c>
      <c r="B19" s="75" t="s">
        <v>144</v>
      </c>
      <c r="C19" s="22" t="s">
        <v>37</v>
      </c>
      <c r="D19" s="258" t="s">
        <v>38</v>
      </c>
      <c r="E19" s="258" t="s">
        <v>38</v>
      </c>
      <c r="F19" s="258"/>
      <c r="G19" s="258"/>
      <c r="H19" s="255" t="s">
        <v>39</v>
      </c>
      <c r="I19" s="255" t="s">
        <v>39</v>
      </c>
      <c r="J19" s="9"/>
      <c r="K19" s="251" t="s">
        <v>6</v>
      </c>
      <c r="L19" s="251" t="s">
        <v>136</v>
      </c>
      <c r="M19" s="14"/>
      <c r="N19"/>
      <c r="P19" s="14"/>
    </row>
    <row r="20" spans="1:16" x14ac:dyDescent="0.2">
      <c r="A20" s="12">
        <v>1</v>
      </c>
      <c r="B20" s="75"/>
      <c r="C20" s="22" t="str">
        <f>A10</f>
        <v>Mo-99</v>
      </c>
      <c r="D20" s="258" t="str">
        <f>E10</f>
        <v>Tc-99m</v>
      </c>
      <c r="E20" s="258" t="str">
        <f>E11</f>
        <v xml:space="preserve">TC-99 </v>
      </c>
      <c r="F20" s="258"/>
      <c r="G20" s="258"/>
      <c r="H20" s="255" t="str">
        <f>E10</f>
        <v>Tc-99m</v>
      </c>
      <c r="I20" s="255" t="str">
        <f>E11</f>
        <v xml:space="preserve">TC-99 </v>
      </c>
      <c r="J20" s="9"/>
      <c r="K20" s="251"/>
      <c r="L20" s="251"/>
      <c r="M20" s="14"/>
      <c r="N20"/>
      <c r="P20" s="14"/>
    </row>
    <row r="21" spans="1:16" ht="12" thickBot="1" x14ac:dyDescent="0.25">
      <c r="A21" s="18" t="s">
        <v>12</v>
      </c>
      <c r="B21" s="19" t="s">
        <v>13</v>
      </c>
      <c r="C21" s="20" t="s">
        <v>17</v>
      </c>
      <c r="D21" s="259" t="s">
        <v>17</v>
      </c>
      <c r="E21" s="259" t="s">
        <v>17</v>
      </c>
      <c r="F21" s="259"/>
      <c r="G21" s="259"/>
      <c r="H21" s="256" t="s">
        <v>17</v>
      </c>
      <c r="I21" s="256" t="s">
        <v>17</v>
      </c>
      <c r="J21" s="8"/>
      <c r="K21" s="252" t="s">
        <v>135</v>
      </c>
      <c r="L21" s="252" t="s">
        <v>137</v>
      </c>
      <c r="M21" s="14"/>
      <c r="N21"/>
      <c r="P21" s="14"/>
    </row>
    <row r="22" spans="1:16" ht="21.75" customHeight="1" x14ac:dyDescent="0.2">
      <c r="A22">
        <v>0</v>
      </c>
      <c r="B22" s="21">
        <f>A22/24</f>
        <v>0</v>
      </c>
      <c r="C22" s="21">
        <f t="shared" ref="C22:C85" si="0">Ao_MuNuk*EXP(-lambdaMNuk*t)</f>
        <v>30</v>
      </c>
      <c r="D22" s="260">
        <f>Ao_MuNuk*ZerfWahr1*(lambdaTNuk1/(lambdaTNuk1-lambdaMNuk))*(1-EXP(-(lambdaTNuk1-lambdaMNuk)*A22))</f>
        <v>0</v>
      </c>
      <c r="E22" s="260">
        <f>Ao_MuNuk*ZerfWahr2*(lambdaTNuk2/(lambdaTNuk2-lambdaMNuk))*(1-EXP(-(lambdaTNuk2-lambdaMNuk)*A22))</f>
        <v>0</v>
      </c>
      <c r="F22" s="263">
        <f t="shared" ref="F22:F85" si="1">ZerfWahr1*EXP(-lambdaTNuk1*A22)</f>
        <v>0.876</v>
      </c>
      <c r="G22" s="263">
        <f>ZerfWahr2</f>
        <v>0.124</v>
      </c>
      <c r="H22" s="257"/>
      <c r="I22" s="257"/>
      <c r="K22">
        <f t="shared" ref="K22:K32" si="2">A22</f>
        <v>0</v>
      </c>
      <c r="L22" s="253">
        <v>500</v>
      </c>
      <c r="M22" s="14"/>
      <c r="N22"/>
      <c r="P22" s="14"/>
    </row>
    <row r="23" spans="1:16" x14ac:dyDescent="0.2">
      <c r="A23">
        <f t="shared" ref="A23:A86" si="3">A22+dt</f>
        <v>1</v>
      </c>
      <c r="B23" s="21">
        <f t="shared" ref="B23:B86" si="4">A23/24</f>
        <v>4.1666666666666664E-2</v>
      </c>
      <c r="C23" s="21">
        <f t="shared" si="0"/>
        <v>29.68752370994256</v>
      </c>
      <c r="D23" s="260">
        <f>($D22-$H22)*EXP(-lambdaTNuk1*dt)+Ao_MuNuk_t*ZerfWahr1*(lambdaTNuk1/(lambdaTNuk1-lambdaMNuk))*(1-EXP(-(lambdaTNuk1-lambdaMNuk)*dt))</f>
        <v>2.8429972108632011</v>
      </c>
      <c r="E23" s="260">
        <f t="shared" ref="E23:E86" si="5">($E22-$I22)*EXP(-lambdaTNuk2*dt)+$C23*ZerfWahr2*(lambdaTNuk2/(lambdaTNuk2-lambdaMNuk))*(1-EXP(-(lambdaTNuk2-lambdaMNuk)*dt))</f>
        <v>2.5650544792919557E-6</v>
      </c>
      <c r="F23" s="263">
        <f t="shared" si="1"/>
        <v>0.78072686446035933</v>
      </c>
      <c r="G23" s="263">
        <f>ZerfWahr2</f>
        <v>0.124</v>
      </c>
      <c r="H23" s="257"/>
      <c r="I23" s="257">
        <f t="shared" ref="I23:I86" si="6">H23/D23*E23</f>
        <v>0</v>
      </c>
      <c r="J23" s="5"/>
      <c r="K23">
        <f t="shared" si="2"/>
        <v>1</v>
      </c>
      <c r="L23" s="253">
        <f t="shared" ref="L23:L32" si="7">$L$22*EXP(-(lambdaTc/60)*K23)</f>
        <v>499.04141399935696</v>
      </c>
      <c r="M23" s="14"/>
      <c r="N23"/>
      <c r="P23" s="14"/>
    </row>
    <row r="24" spans="1:16" x14ac:dyDescent="0.2">
      <c r="A24">
        <f t="shared" si="3"/>
        <v>2</v>
      </c>
      <c r="B24" s="21">
        <f t="shared" si="4"/>
        <v>8.3333333333333329E-2</v>
      </c>
      <c r="C24" s="21">
        <f t="shared" si="0"/>
        <v>29.378302134280052</v>
      </c>
      <c r="D24" s="260">
        <f t="shared" ref="D24:D87" si="8">($D23-$H23)*EXP(-lambdaTNuk1*dt)+Ao_MuNuk_t*ZerfWahr1*(lambdaTNuk1/(lambdaTNuk1-lambdaMNuk))*(1-EXP(-(lambdaTNuk1-lambdaMNuk)*dt))</f>
        <v>5.3471797643458761</v>
      </c>
      <c r="E24" s="260">
        <f t="shared" si="5"/>
        <v>5.1033898903747685E-6</v>
      </c>
      <c r="F24" s="263">
        <f t="shared" si="1"/>
        <v>0.69581556722614635</v>
      </c>
      <c r="G24" s="263"/>
      <c r="H24" s="257"/>
      <c r="I24" s="257">
        <f t="shared" si="6"/>
        <v>0</v>
      </c>
      <c r="K24">
        <f t="shared" si="2"/>
        <v>2</v>
      </c>
      <c r="L24" s="253">
        <f t="shared" si="7"/>
        <v>498.08466577295525</v>
      </c>
      <c r="M24" s="14"/>
      <c r="N24"/>
      <c r="P24" s="14"/>
    </row>
    <row r="25" spans="1:16" x14ac:dyDescent="0.2">
      <c r="A25">
        <f t="shared" si="3"/>
        <v>3</v>
      </c>
      <c r="B25" s="21">
        <f t="shared" si="4"/>
        <v>0.125</v>
      </c>
      <c r="C25" s="21">
        <f t="shared" si="0"/>
        <v>29.072301372309841</v>
      </c>
      <c r="D25" s="260">
        <f t="shared" si="8"/>
        <v>7.5497053391908153</v>
      </c>
      <c r="E25" s="260">
        <f t="shared" si="5"/>
        <v>7.6152845357599301E-6</v>
      </c>
      <c r="F25" s="263">
        <f t="shared" si="1"/>
        <v>0.62013916214974385</v>
      </c>
      <c r="G25" s="263"/>
      <c r="H25" s="257"/>
      <c r="I25" s="257">
        <f t="shared" si="6"/>
        <v>0</v>
      </c>
      <c r="K25">
        <f t="shared" si="2"/>
        <v>3</v>
      </c>
      <c r="L25" s="253">
        <f t="shared" si="7"/>
        <v>497.12975179746542</v>
      </c>
      <c r="M25" s="14"/>
      <c r="N25"/>
      <c r="P25" s="14"/>
    </row>
    <row r="26" spans="1:16" x14ac:dyDescent="0.2">
      <c r="A26">
        <f t="shared" si="3"/>
        <v>4</v>
      </c>
      <c r="B26" s="21">
        <f t="shared" si="4"/>
        <v>0.16666666666666666</v>
      </c>
      <c r="C26" s="21">
        <f t="shared" si="0"/>
        <v>28.769487876434798</v>
      </c>
      <c r="D26" s="260">
        <f t="shared" si="8"/>
        <v>9.4836871588353162</v>
      </c>
      <c r="E26" s="260">
        <f t="shared" si="5"/>
        <v>1.0101013819194389E-5</v>
      </c>
      <c r="F26" s="263">
        <f t="shared" si="1"/>
        <v>0.5526932689432007</v>
      </c>
      <c r="G26" s="263"/>
      <c r="H26" s="257"/>
      <c r="I26" s="257">
        <f t="shared" si="6"/>
        <v>0</v>
      </c>
      <c r="K26">
        <f t="shared" si="2"/>
        <v>4</v>
      </c>
      <c r="L26" s="253">
        <f t="shared" si="7"/>
        <v>496.17666855631307</v>
      </c>
      <c r="M26" s="14"/>
      <c r="N26"/>
      <c r="P26" s="14"/>
    </row>
    <row r="27" spans="1:16" x14ac:dyDescent="0.2">
      <c r="A27">
        <f t="shared" si="3"/>
        <v>5</v>
      </c>
      <c r="B27" s="21">
        <f t="shared" si="4"/>
        <v>0.20833333333333334</v>
      </c>
      <c r="C27" s="21">
        <f t="shared" si="0"/>
        <v>28.469828448485433</v>
      </c>
      <c r="D27" s="260">
        <f t="shared" si="8"/>
        <v>11.178633896949705</v>
      </c>
      <c r="E27" s="260">
        <f t="shared" si="5"/>
        <v>1.2560850275853722E-5</v>
      </c>
      <c r="F27" s="263">
        <f t="shared" si="1"/>
        <v>0.49258274300270677</v>
      </c>
      <c r="G27" s="263"/>
      <c r="H27" s="257"/>
      <c r="I27" s="257">
        <f t="shared" si="6"/>
        <v>0</v>
      </c>
      <c r="K27">
        <f t="shared" si="2"/>
        <v>5</v>
      </c>
      <c r="L27" s="253">
        <f t="shared" si="7"/>
        <v>495.22541253966557</v>
      </c>
      <c r="M27" s="14"/>
      <c r="N27"/>
      <c r="P27" s="14"/>
    </row>
    <row r="28" spans="1:16" x14ac:dyDescent="0.2">
      <c r="A28">
        <f t="shared" si="3"/>
        <v>6</v>
      </c>
      <c r="B28" s="21">
        <f t="shared" si="4"/>
        <v>0.25</v>
      </c>
      <c r="C28" s="21">
        <f t="shared" si="0"/>
        <v>28.173290236080284</v>
      </c>
      <c r="D28" s="260">
        <f t="shared" si="8"/>
        <v>12.660841738814531</v>
      </c>
      <c r="E28" s="260">
        <f t="shared" si="5"/>
        <v>1.4995063602220822E-5</v>
      </c>
      <c r="F28" s="263">
        <f t="shared" si="1"/>
        <v>0.43900979501345466</v>
      </c>
      <c r="G28" s="263"/>
      <c r="H28" s="257"/>
      <c r="I28" s="257">
        <f t="shared" si="6"/>
        <v>0</v>
      </c>
      <c r="K28">
        <f t="shared" si="2"/>
        <v>6</v>
      </c>
      <c r="L28" s="253">
        <f t="shared" si="7"/>
        <v>494.27598024441915</v>
      </c>
      <c r="M28" s="14"/>
      <c r="N28"/>
      <c r="P28" s="14"/>
    </row>
    <row r="29" spans="1:16" x14ac:dyDescent="0.2">
      <c r="A29">
        <f t="shared" si="3"/>
        <v>7</v>
      </c>
      <c r="B29" s="21">
        <f t="shared" si="4"/>
        <v>0.29166666666666669</v>
      </c>
      <c r="C29" s="21">
        <f t="shared" si="0"/>
        <v>27.879840729024224</v>
      </c>
      <c r="D29" s="260">
        <f t="shared" si="8"/>
        <v>13.953743802036952</v>
      </c>
      <c r="E29" s="260">
        <f t="shared" si="5"/>
        <v>1.740392068565337E-5</v>
      </c>
      <c r="F29" s="263">
        <f t="shared" si="1"/>
        <v>0.39126340265780762</v>
      </c>
      <c r="G29" s="263"/>
      <c r="H29" s="257"/>
      <c r="I29" s="257">
        <f t="shared" si="6"/>
        <v>0</v>
      </c>
      <c r="K29">
        <f t="shared" si="2"/>
        <v>7</v>
      </c>
      <c r="L29" s="253">
        <f t="shared" si="7"/>
        <v>493.32836817418638</v>
      </c>
      <c r="M29" s="14"/>
      <c r="N29"/>
      <c r="P29" s="14"/>
    </row>
    <row r="30" spans="1:16" x14ac:dyDescent="0.2">
      <c r="A30">
        <f t="shared" si="3"/>
        <v>8</v>
      </c>
      <c r="B30" s="21">
        <f t="shared" si="4"/>
        <v>0.33333333333333331</v>
      </c>
      <c r="C30" s="21">
        <f t="shared" si="0"/>
        <v>27.589447755744295</v>
      </c>
      <c r="D30" s="260">
        <f t="shared" si="8"/>
        <v>15.078221554177768</v>
      </c>
      <c r="E30" s="260">
        <f t="shared" si="5"/>
        <v>1.9787685633643328E-5</v>
      </c>
      <c r="F30" s="263">
        <f t="shared" si="1"/>
        <v>0.34870987389854013</v>
      </c>
      <c r="G30" s="263"/>
      <c r="H30" s="257"/>
      <c r="I30" s="257">
        <f t="shared" si="6"/>
        <v>0</v>
      </c>
      <c r="K30">
        <f t="shared" si="2"/>
        <v>8</v>
      </c>
      <c r="L30" s="253">
        <f t="shared" si="7"/>
        <v>492.38257283928272</v>
      </c>
      <c r="M30" s="14"/>
      <c r="N30"/>
      <c r="P30" s="14"/>
    </row>
    <row r="31" spans="1:16" x14ac:dyDescent="0.2">
      <c r="A31">
        <f t="shared" si="3"/>
        <v>9</v>
      </c>
      <c r="B31" s="21">
        <f t="shared" si="4"/>
        <v>0.375</v>
      </c>
      <c r="C31" s="21">
        <f t="shared" si="0"/>
        <v>27.302079479762675</v>
      </c>
      <c r="D31" s="260">
        <f t="shared" si="8"/>
        <v>16.052882360481568</v>
      </c>
      <c r="E31" s="260">
        <f t="shared" si="5"/>
        <v>2.2146619802771685E-5</v>
      </c>
      <c r="F31" s="263">
        <f t="shared" si="1"/>
        <v>0.31078443659266503</v>
      </c>
      <c r="G31" s="260"/>
      <c r="H31" s="257"/>
      <c r="I31" s="257">
        <f t="shared" si="6"/>
        <v>0</v>
      </c>
      <c r="K31">
        <f t="shared" si="2"/>
        <v>9</v>
      </c>
      <c r="L31" s="253">
        <f t="shared" si="7"/>
        <v>491.43859075671406</v>
      </c>
      <c r="M31" s="14"/>
      <c r="N31"/>
      <c r="P31" s="14"/>
    </row>
    <row r="32" spans="1:16" x14ac:dyDescent="0.2">
      <c r="A32">
        <f t="shared" si="3"/>
        <v>10</v>
      </c>
      <c r="B32" s="21">
        <f t="shared" si="4"/>
        <v>0.41666666666666669</v>
      </c>
      <c r="C32" s="21">
        <f t="shared" si="0"/>
        <v>27.017704396206351</v>
      </c>
      <c r="D32" s="260">
        <f t="shared" si="8"/>
        <v>16.894306845379361</v>
      </c>
      <c r="E32" s="260">
        <f t="shared" si="5"/>
        <v>2.4480981827361606E-5</v>
      </c>
      <c r="F32" s="263">
        <f t="shared" si="1"/>
        <v>0.27698374281286614</v>
      </c>
      <c r="G32" s="260"/>
      <c r="H32" s="257"/>
      <c r="I32" s="257">
        <f t="shared" si="6"/>
        <v>0</v>
      </c>
      <c r="K32">
        <f t="shared" si="2"/>
        <v>10</v>
      </c>
      <c r="L32" s="253">
        <f t="shared" si="7"/>
        <v>490.49641845016384</v>
      </c>
      <c r="M32" s="14"/>
      <c r="N32"/>
      <c r="P32" s="14"/>
    </row>
    <row r="33" spans="1:16" x14ac:dyDescent="0.2">
      <c r="A33">
        <f t="shared" si="3"/>
        <v>11</v>
      </c>
      <c r="B33" s="21">
        <f t="shared" si="4"/>
        <v>0.45833333333333331</v>
      </c>
      <c r="C33" s="21">
        <f t="shared" si="0"/>
        <v>26.736291328353182</v>
      </c>
      <c r="D33" s="260">
        <f t="shared" si="8"/>
        <v>17.617269350799742</v>
      </c>
      <c r="E33" s="260">
        <f t="shared" si="5"/>
        <v>2.6791027647833128E-5</v>
      </c>
      <c r="F33" s="263">
        <f t="shared" si="1"/>
        <v>0.24685918839358847</v>
      </c>
      <c r="G33" s="260"/>
      <c r="H33" s="257"/>
      <c r="I33" s="257">
        <f t="shared" si="6"/>
        <v>0</v>
      </c>
      <c r="L33"/>
      <c r="M33" s="14"/>
      <c r="N33"/>
      <c r="P33" s="14"/>
    </row>
    <row r="34" spans="1:16" x14ac:dyDescent="0.2">
      <c r="A34">
        <f t="shared" si="3"/>
        <v>12</v>
      </c>
      <c r="B34" s="21">
        <f t="shared" si="4"/>
        <v>0.5</v>
      </c>
      <c r="C34" s="21">
        <f t="shared" si="0"/>
        <v>26.457809424213892</v>
      </c>
      <c r="D34" s="260">
        <f t="shared" si="8"/>
        <v>18.234934417263958</v>
      </c>
      <c r="E34" s="260">
        <f t="shared" si="5"/>
        <v>2.907701053876252E-5</v>
      </c>
      <c r="F34" s="263">
        <f t="shared" si="1"/>
        <v>0.22001095903853363</v>
      </c>
      <c r="G34" s="260"/>
      <c r="H34" s="257"/>
      <c r="I34" s="257">
        <f t="shared" si="6"/>
        <v>0</v>
      </c>
      <c r="L34"/>
      <c r="M34" s="14"/>
      <c r="N34"/>
      <c r="P34" s="14"/>
    </row>
    <row r="35" spans="1:16" x14ac:dyDescent="0.2">
      <c r="A35">
        <f t="shared" si="3"/>
        <v>13</v>
      </c>
      <c r="B35" s="21">
        <f t="shared" si="4"/>
        <v>0.54166666666666663</v>
      </c>
      <c r="C35" s="21">
        <f t="shared" si="0"/>
        <v>26.182228153149715</v>
      </c>
      <c r="D35" s="260">
        <f t="shared" si="8"/>
        <v>18.759031895513257</v>
      </c>
      <c r="E35" s="260">
        <f t="shared" si="5"/>
        <v>3.1339181136649387E-5</v>
      </c>
      <c r="F35" s="263">
        <f t="shared" si="1"/>
        <v>0.19608272396925905</v>
      </c>
      <c r="G35" s="260"/>
      <c r="H35" s="257"/>
      <c r="I35" s="257">
        <f t="shared" si="6"/>
        <v>0</v>
      </c>
      <c r="L35"/>
      <c r="M35" s="14"/>
      <c r="N35"/>
      <c r="P35" s="14"/>
    </row>
    <row r="36" spans="1:16" x14ac:dyDescent="0.2">
      <c r="A36">
        <f t="shared" si="3"/>
        <v>14</v>
      </c>
      <c r="B36" s="21">
        <f t="shared" si="4"/>
        <v>0.58333333333333337</v>
      </c>
      <c r="C36" s="21">
        <f t="shared" si="0"/>
        <v>25.909517302525259</v>
      </c>
      <c r="D36" s="260">
        <f t="shared" si="8"/>
        <v>19.200013012799914</v>
      </c>
      <c r="E36" s="260">
        <f t="shared" si="5"/>
        <v>3.3577787467394563E-5</v>
      </c>
      <c r="F36" s="263">
        <f t="shared" si="1"/>
        <v>0.17475690668877364</v>
      </c>
      <c r="G36" s="260"/>
      <c r="H36" s="257"/>
      <c r="I36" s="257">
        <f t="shared" si="6"/>
        <v>0</v>
      </c>
      <c r="L36"/>
      <c r="M36" s="14"/>
      <c r="N36"/>
      <c r="P36" s="14"/>
    </row>
    <row r="37" spans="1:16" x14ac:dyDescent="0.2">
      <c r="A37">
        <f t="shared" si="3"/>
        <v>15</v>
      </c>
      <c r="B37" s="21">
        <f t="shared" si="4"/>
        <v>0.625</v>
      </c>
      <c r="C37" s="21">
        <f t="shared" si="0"/>
        <v>25.639646974396189</v>
      </c>
      <c r="D37" s="260">
        <f t="shared" si="8"/>
        <v>19.567189465202507</v>
      </c>
      <c r="E37" s="260">
        <f t="shared" si="5"/>
        <v>3.5793074973491744E-5</v>
      </c>
      <c r="F37" s="263">
        <f t="shared" si="1"/>
        <v>0.15575047009351353</v>
      </c>
      <c r="G37" s="260"/>
      <c r="H37" s="257"/>
      <c r="I37" s="257">
        <f t="shared" si="6"/>
        <v>0</v>
      </c>
      <c r="L37"/>
      <c r="M37" s="14"/>
      <c r="N37"/>
      <c r="P37" s="14"/>
    </row>
    <row r="38" spans="1:16" x14ac:dyDescent="0.2">
      <c r="A38">
        <f t="shared" si="3"/>
        <v>16</v>
      </c>
      <c r="B38" s="21">
        <f t="shared" si="4"/>
        <v>0.66666666666666663</v>
      </c>
      <c r="C38" s="21">
        <f t="shared" si="0"/>
        <v>25.372587582231461</v>
      </c>
      <c r="D38" s="260">
        <f t="shared" si="8"/>
        <v>19.868857382046244</v>
      </c>
      <c r="E38" s="260">
        <f t="shared" si="5"/>
        <v>3.7985286540935988E-5</v>
      </c>
      <c r="F38" s="263">
        <f t="shared" si="1"/>
        <v>0.13881115999353399</v>
      </c>
      <c r="G38" s="260"/>
      <c r="H38" s="257"/>
      <c r="I38" s="257">
        <f t="shared" si="6"/>
        <v>0</v>
      </c>
      <c r="L38"/>
      <c r="M38" s="14"/>
      <c r="N38"/>
      <c r="P38" s="14"/>
    </row>
    <row r="39" spans="1:16" x14ac:dyDescent="0.2">
      <c r="A39">
        <f t="shared" si="3"/>
        <v>17</v>
      </c>
      <c r="B39" s="21">
        <f t="shared" si="4"/>
        <v>0.70833333333333337</v>
      </c>
      <c r="C39" s="21">
        <f t="shared" si="0"/>
        <v>25.108309847669688</v>
      </c>
      <c r="D39" s="260">
        <f t="shared" si="8"/>
        <v>20.11240780773069</v>
      </c>
      <c r="E39" s="260">
        <f t="shared" si="5"/>
        <v>4.015466252585185E-5</v>
      </c>
      <c r="F39" s="263">
        <f t="shared" si="1"/>
        <v>0.12371415718476833</v>
      </c>
      <c r="G39" s="260"/>
      <c r="H39" s="257"/>
      <c r="I39" s="257">
        <f t="shared" si="6"/>
        <v>0</v>
      </c>
      <c r="L39"/>
      <c r="M39" s="14"/>
      <c r="N39"/>
      <c r="P39" s="14"/>
    </row>
    <row r="40" spans="1:16" x14ac:dyDescent="0.2">
      <c r="A40">
        <f t="shared" si="3"/>
        <v>18</v>
      </c>
      <c r="B40" s="21">
        <f t="shared" si="4"/>
        <v>0.75</v>
      </c>
      <c r="C40" s="21">
        <f t="shared" si="0"/>
        <v>24.846784797309269</v>
      </c>
      <c r="D40" s="260">
        <f t="shared" si="8"/>
        <v>20.304425167325249</v>
      </c>
      <c r="E40" s="260">
        <f t="shared" si="5"/>
        <v>4.2301440780844231E-5</v>
      </c>
      <c r="F40" s="263">
        <f t="shared" si="1"/>
        <v>0.1102590936395208</v>
      </c>
      <c r="G40" s="260"/>
      <c r="H40" s="257"/>
      <c r="I40" s="257">
        <f t="shared" si="6"/>
        <v>0</v>
      </c>
      <c r="L40"/>
      <c r="M40" s="14"/>
      <c r="N40"/>
      <c r="P40" s="14"/>
    </row>
    <row r="41" spans="1:16" x14ac:dyDescent="0.2">
      <c r="A41">
        <f t="shared" si="3"/>
        <v>19</v>
      </c>
      <c r="B41" s="21">
        <f t="shared" si="4"/>
        <v>0.79166666666666663</v>
      </c>
      <c r="C41" s="21">
        <f t="shared" si="0"/>
        <v>24.587983759531976</v>
      </c>
      <c r="D41" s="260">
        <f t="shared" si="8"/>
        <v>20.450775022812518</v>
      </c>
      <c r="E41" s="260">
        <f t="shared" si="5"/>
        <v>4.4425856681074694E-5</v>
      </c>
      <c r="F41" s="263">
        <f t="shared" si="1"/>
        <v>9.8267393213954599E-2</v>
      </c>
      <c r="G41" s="260"/>
      <c r="H41" s="257"/>
      <c r="I41" s="257">
        <f t="shared" si="6"/>
        <v>0</v>
      </c>
      <c r="L41"/>
      <c r="M41" s="14"/>
      <c r="N41"/>
      <c r="P41" s="14"/>
    </row>
    <row r="42" spans="1:16" x14ac:dyDescent="0.2">
      <c r="A42">
        <f t="shared" si="3"/>
        <v>20</v>
      </c>
      <c r="B42" s="21">
        <f t="shared" si="4"/>
        <v>0.83333333333333337</v>
      </c>
      <c r="C42" s="21">
        <f t="shared" si="0"/>
        <v>24.331878361359603</v>
      </c>
      <c r="D42" s="260">
        <f t="shared" si="8"/>
        <v>20.556682284724136</v>
      </c>
      <c r="E42" s="260">
        <f t="shared" si="5"/>
        <v>4.6528143150066242E-5</v>
      </c>
      <c r="F42" s="263">
        <f t="shared" si="1"/>
        <v>8.7579901578337851E-2</v>
      </c>
      <c r="G42" s="260"/>
      <c r="H42" s="257"/>
      <c r="I42" s="257">
        <f t="shared" si="6"/>
        <v>0</v>
      </c>
      <c r="L42"/>
      <c r="M42" s="14"/>
      <c r="N42"/>
      <c r="P42" s="14"/>
    </row>
    <row r="43" spans="1:16" x14ac:dyDescent="0.2">
      <c r="A43">
        <f t="shared" si="3"/>
        <v>21</v>
      </c>
      <c r="B43" s="21">
        <f t="shared" si="4"/>
        <v>0.875</v>
      </c>
      <c r="C43" s="21">
        <f t="shared" si="0"/>
        <v>24.078440525343385</v>
      </c>
      <c r="D43" s="260">
        <f t="shared" si="8"/>
        <v>20.626800917236991</v>
      </c>
      <c r="E43" s="260">
        <f t="shared" si="5"/>
        <v>4.8608530685239262E-5</v>
      </c>
      <c r="F43" s="263">
        <f t="shared" si="1"/>
        <v>7.8054773914386477E-2</v>
      </c>
      <c r="G43" s="260"/>
      <c r="H43" s="257"/>
      <c r="I43" s="257">
        <f t="shared" si="6"/>
        <v>0</v>
      </c>
      <c r="L43"/>
      <c r="M43" s="14"/>
      <c r="N43"/>
      <c r="P43" s="14"/>
    </row>
    <row r="44" spans="1:16" x14ac:dyDescent="0.2">
      <c r="A44">
        <f t="shared" si="3"/>
        <v>22</v>
      </c>
      <c r="B44" s="21">
        <f t="shared" si="4"/>
        <v>0.91666666666666663</v>
      </c>
      <c r="C44" s="21">
        <f t="shared" si="0"/>
        <v>23.827642466485784</v>
      </c>
      <c r="D44" s="260">
        <f t="shared" si="8"/>
        <v>20.665276061898073</v>
      </c>
      <c r="E44" s="260">
        <f t="shared" si="5"/>
        <v>5.0667247383181507E-5</v>
      </c>
      <c r="F44" s="263">
        <f t="shared" si="1"/>
        <v>6.9565592345138372E-2</v>
      </c>
      <c r="G44" s="260"/>
      <c r="H44" s="257"/>
      <c r="I44" s="257">
        <f t="shared" si="6"/>
        <v>0</v>
      </c>
      <c r="L44"/>
      <c r="M44" s="14"/>
      <c r="N44"/>
      <c r="P44" s="14"/>
    </row>
    <row r="45" spans="1:16" x14ac:dyDescent="0.2">
      <c r="A45">
        <f t="shared" si="3"/>
        <v>23</v>
      </c>
      <c r="B45" s="21">
        <f t="shared" si="4"/>
        <v>0.95833333333333337</v>
      </c>
      <c r="C45" s="21">
        <f t="shared" si="0"/>
        <v>23.579456689194362</v>
      </c>
      <c r="D45" s="260">
        <f t="shared" si="8"/>
        <v>20.675799404525584</v>
      </c>
      <c r="E45" s="260">
        <f t="shared" si="5"/>
        <v>5.2704518964654903E-5</v>
      </c>
      <c r="F45" s="263">
        <f t="shared" si="1"/>
        <v>6.1999688111812161E-2</v>
      </c>
      <c r="G45" s="260"/>
      <c r="H45" s="257"/>
      <c r="I45" s="257">
        <f t="shared" si="6"/>
        <v>0</v>
      </c>
      <c r="L45"/>
      <c r="M45" s="14"/>
      <c r="N45"/>
      <c r="P45" s="14"/>
    </row>
    <row r="46" spans="1:16" x14ac:dyDescent="0.2">
      <c r="A46">
        <f t="shared" si="3"/>
        <v>24</v>
      </c>
      <c r="B46" s="21">
        <f t="shared" si="4"/>
        <v>1</v>
      </c>
      <c r="C46" s="21">
        <f t="shared" si="0"/>
        <v>23.33385598426738</v>
      </c>
      <c r="D46" s="260">
        <f t="shared" si="8"/>
        <v>20.661658520156688</v>
      </c>
      <c r="E46" s="260">
        <f t="shared" si="5"/>
        <v>5.4720568799341799E-5</v>
      </c>
      <c r="F46" s="263">
        <f t="shared" si="1"/>
        <v>5.5256646229515212E-2</v>
      </c>
      <c r="G46" s="260"/>
      <c r="H46" s="257">
        <f>D46*Ausbeute</f>
        <v>19.215342423745721</v>
      </c>
      <c r="I46" s="257">
        <f t="shared" si="6"/>
        <v>5.0890128983387877E-5</v>
      </c>
      <c r="L46"/>
      <c r="M46" s="14"/>
      <c r="N46"/>
      <c r="P46" s="14"/>
    </row>
    <row r="47" spans="1:16" x14ac:dyDescent="0.2">
      <c r="A47">
        <f t="shared" si="3"/>
        <v>25</v>
      </c>
      <c r="B47" s="21">
        <f t="shared" si="4"/>
        <v>1.0416666666666667</v>
      </c>
      <c r="C47" s="21">
        <f t="shared" si="0"/>
        <v>23.09081342591076</v>
      </c>
      <c r="D47" s="260">
        <f t="shared" si="8"/>
        <v>3.5002853715098059</v>
      </c>
      <c r="E47" s="260">
        <f t="shared" si="5"/>
        <v>5.8255242212828989E-6</v>
      </c>
      <c r="F47" s="263">
        <f t="shared" si="1"/>
        <v>4.9246972775530536E-2</v>
      </c>
      <c r="G47" s="260"/>
      <c r="H47" s="257"/>
      <c r="I47" s="257">
        <f t="shared" si="6"/>
        <v>0</v>
      </c>
      <c r="L47"/>
      <c r="M47" s="14"/>
      <c r="N47"/>
      <c r="P47" s="14"/>
    </row>
    <row r="48" spans="1:16" x14ac:dyDescent="0.2">
      <c r="A48">
        <f t="shared" si="3"/>
        <v>26</v>
      </c>
      <c r="B48" s="21">
        <f t="shared" si="4"/>
        <v>1.0833333333333333</v>
      </c>
      <c r="C48" s="21">
        <f t="shared" si="0"/>
        <v>22.850302368786192</v>
      </c>
      <c r="D48" s="260">
        <f t="shared" si="8"/>
        <v>5.3078341019120767</v>
      </c>
      <c r="E48" s="260">
        <f t="shared" si="5"/>
        <v>7.7998266636261845E-6</v>
      </c>
      <c r="F48" s="263">
        <f t="shared" si="1"/>
        <v>4.3890907122379717E-2</v>
      </c>
      <c r="G48" s="260"/>
      <c r="H48" s="257"/>
      <c r="I48" s="257">
        <f t="shared" si="6"/>
        <v>0</v>
      </c>
      <c r="L48"/>
      <c r="M48" s="14"/>
      <c r="N48"/>
      <c r="P48" s="14"/>
    </row>
    <row r="49" spans="1:16" x14ac:dyDescent="0.2">
      <c r="A49">
        <f t="shared" si="3"/>
        <v>27</v>
      </c>
      <c r="B49" s="21">
        <f t="shared" si="4"/>
        <v>1.125</v>
      </c>
      <c r="C49" s="21">
        <f t="shared" si="0"/>
        <v>22.612296445089889</v>
      </c>
      <c r="D49" s="260">
        <f t="shared" si="8"/>
        <v>6.8960027120951022</v>
      </c>
      <c r="E49" s="260">
        <f t="shared" si="5"/>
        <v>9.753563605341218E-6</v>
      </c>
      <c r="F49" s="263">
        <f t="shared" si="1"/>
        <v>3.9117363351571198E-2</v>
      </c>
      <c r="G49" s="260"/>
      <c r="H49" s="257"/>
      <c r="I49" s="257">
        <f t="shared" si="6"/>
        <v>0</v>
      </c>
      <c r="L49"/>
      <c r="M49" s="14"/>
      <c r="N49"/>
      <c r="P49" s="14"/>
    </row>
    <row r="50" spans="1:16" x14ac:dyDescent="0.2">
      <c r="A50">
        <f t="shared" si="3"/>
        <v>28</v>
      </c>
      <c r="B50" s="21">
        <f t="shared" si="4"/>
        <v>1.1666666666666667</v>
      </c>
      <c r="C50" s="21">
        <f t="shared" si="0"/>
        <v>22.376769561661863</v>
      </c>
      <c r="D50" s="260">
        <f t="shared" si="8"/>
        <v>8.2888882304595128</v>
      </c>
      <c r="E50" s="260">
        <f t="shared" si="5"/>
        <v>1.1686949254140295E-5</v>
      </c>
      <c r="F50" s="263">
        <f t="shared" si="1"/>
        <v>3.4862986798434636E-2</v>
      </c>
      <c r="G50" s="260"/>
      <c r="H50" s="257"/>
      <c r="I50" s="257">
        <f t="shared" si="6"/>
        <v>0</v>
      </c>
      <c r="L50"/>
      <c r="M50" s="14"/>
      <c r="N50"/>
      <c r="P50" s="14"/>
    </row>
    <row r="51" spans="1:16" x14ac:dyDescent="0.2">
      <c r="A51">
        <f t="shared" si="3"/>
        <v>29</v>
      </c>
      <c r="B51" s="21">
        <f t="shared" si="4"/>
        <v>1.2083333333333333</v>
      </c>
      <c r="C51" s="21">
        <f t="shared" si="0"/>
        <v>22.143695897125252</v>
      </c>
      <c r="D51" s="260">
        <f t="shared" si="8"/>
        <v>9.5079644370153904</v>
      </c>
      <c r="E51" s="260">
        <f t="shared" si="5"/>
        <v>1.3600195586574665E-5</v>
      </c>
      <c r="F51" s="263">
        <f t="shared" si="1"/>
        <v>3.1071313206466635E-2</v>
      </c>
      <c r="G51" s="260"/>
      <c r="H51" s="257"/>
      <c r="I51" s="257">
        <f t="shared" si="6"/>
        <v>0</v>
      </c>
      <c r="L51"/>
      <c r="M51" s="14"/>
      <c r="N51"/>
      <c r="P51" s="14"/>
    </row>
    <row r="52" spans="1:16" x14ac:dyDescent="0.2">
      <c r="A52">
        <f t="shared" si="3"/>
        <v>30</v>
      </c>
      <c r="B52" s="21">
        <f t="shared" si="4"/>
        <v>1.25</v>
      </c>
      <c r="C52" s="21">
        <f t="shared" si="0"/>
        <v>21.913049899055455</v>
      </c>
      <c r="D52" s="260">
        <f t="shared" si="8"/>
        <v>10.572367191763181</v>
      </c>
      <c r="E52" s="260">
        <f t="shared" si="5"/>
        <v>1.5493512371274042E-5</v>
      </c>
      <c r="F52" s="263">
        <f t="shared" si="1"/>
        <v>2.7692019331450286E-2</v>
      </c>
      <c r="G52" s="260"/>
      <c r="H52" s="257"/>
      <c r="I52" s="257">
        <f t="shared" si="6"/>
        <v>0</v>
      </c>
      <c r="L52"/>
      <c r="M52" s="14"/>
      <c r="N52"/>
      <c r="P52" s="14"/>
    </row>
    <row r="53" spans="1:16" x14ac:dyDescent="0.2">
      <c r="A53">
        <f t="shared" si="3"/>
        <v>31</v>
      </c>
      <c r="B53" s="21">
        <f t="shared" si="4"/>
        <v>1.2916666666666667</v>
      </c>
      <c r="C53" s="21">
        <f t="shared" si="0"/>
        <v>21.684806281178776</v>
      </c>
      <c r="D53" s="260">
        <f t="shared" si="8"/>
        <v>11.499148730695035</v>
      </c>
      <c r="E53" s="260">
        <f t="shared" si="5"/>
        <v>1.7367107191944026E-5</v>
      </c>
      <c r="F53" s="263">
        <f t="shared" si="1"/>
        <v>2.4680255049336575E-2</v>
      </c>
      <c r="G53" s="260"/>
      <c r="H53" s="257"/>
      <c r="I53" s="257">
        <f t="shared" si="6"/>
        <v>0</v>
      </c>
      <c r="L53"/>
      <c r="M53" s="14"/>
      <c r="N53"/>
      <c r="P53" s="14"/>
    </row>
    <row r="54" spans="1:16" x14ac:dyDescent="0.2">
      <c r="A54">
        <f t="shared" si="3"/>
        <v>32</v>
      </c>
      <c r="B54" s="21">
        <f t="shared" si="4"/>
        <v>1.3333333333333333</v>
      </c>
      <c r="C54" s="21">
        <f t="shared" si="0"/>
        <v>21.458940020600206</v>
      </c>
      <c r="D54" s="260">
        <f t="shared" si="8"/>
        <v>12.303504304478833</v>
      </c>
      <c r="E54" s="260">
        <f t="shared" si="5"/>
        <v>1.9221185470124011E-5</v>
      </c>
      <c r="F54" s="263">
        <f t="shared" si="1"/>
        <v>2.1996048103596455E-2</v>
      </c>
      <c r="G54" s="260"/>
      <c r="H54" s="257"/>
      <c r="I54" s="257">
        <f t="shared" si="6"/>
        <v>0</v>
      </c>
      <c r="L54"/>
      <c r="M54" s="14"/>
      <c r="N54"/>
      <c r="P54" s="14"/>
    </row>
    <row r="55" spans="1:16" x14ac:dyDescent="0.2">
      <c r="A55">
        <f t="shared" si="3"/>
        <v>33</v>
      </c>
      <c r="B55" s="21">
        <f t="shared" si="4"/>
        <v>1.375</v>
      </c>
      <c r="C55" s="21">
        <f t="shared" si="0"/>
        <v>21.235426355060131</v>
      </c>
      <c r="D55" s="260">
        <f t="shared" si="8"/>
        <v>12.998974167817796</v>
      </c>
      <c r="E55" s="260">
        <f t="shared" si="5"/>
        <v>2.1055950487708049E-5</v>
      </c>
      <c r="F55" s="263">
        <f t="shared" si="1"/>
        <v>1.9603773591826589E-2</v>
      </c>
      <c r="G55" s="260"/>
      <c r="H55" s="257"/>
      <c r="I55" s="257">
        <f t="shared" si="6"/>
        <v>0</v>
      </c>
      <c r="L55"/>
      <c r="M55" s="14"/>
      <c r="N55"/>
      <c r="P55" s="14"/>
    </row>
    <row r="56" spans="1:16" x14ac:dyDescent="0.2">
      <c r="A56">
        <f t="shared" si="3"/>
        <v>34</v>
      </c>
      <c r="B56" s="21">
        <f t="shared" si="4"/>
        <v>1.4166666666666667</v>
      </c>
      <c r="C56" s="21">
        <f t="shared" si="0"/>
        <v>21.014240780219556</v>
      </c>
      <c r="D56" s="260">
        <f t="shared" si="8"/>
        <v>13.597623600331346</v>
      </c>
      <c r="E56" s="260">
        <f t="shared" si="5"/>
        <v>2.2871603409231108E-5</v>
      </c>
      <c r="F56" s="263">
        <f t="shared" si="1"/>
        <v>1.7471681150613663E-2</v>
      </c>
      <c r="G56" s="260"/>
      <c r="H56" s="257"/>
      <c r="I56" s="257">
        <f t="shared" si="6"/>
        <v>0</v>
      </c>
      <c r="L56"/>
      <c r="M56" s="14"/>
      <c r="N56"/>
      <c r="P56" s="14"/>
    </row>
    <row r="57" spans="1:16" x14ac:dyDescent="0.2">
      <c r="A57">
        <f t="shared" si="3"/>
        <v>35</v>
      </c>
      <c r="B57" s="21">
        <f t="shared" si="4"/>
        <v>1.4583333333333333</v>
      </c>
      <c r="C57" s="21">
        <f t="shared" si="0"/>
        <v>20.795359046973665</v>
      </c>
      <c r="D57" s="260">
        <f t="shared" si="8"/>
        <v>14.110203348236043</v>
      </c>
      <c r="E57" s="260">
        <f t="shared" si="5"/>
        <v>2.4668343303923248E-5</v>
      </c>
      <c r="F57" s="263">
        <f t="shared" si="1"/>
        <v>1.5571473563435802E-2</v>
      </c>
      <c r="G57" s="260"/>
      <c r="H57" s="257"/>
      <c r="I57" s="257">
        <f t="shared" si="6"/>
        <v>0</v>
      </c>
      <c r="K57" s="12" t="s">
        <v>18</v>
      </c>
      <c r="L57" t="s">
        <v>19</v>
      </c>
      <c r="M57" s="14"/>
      <c r="N57"/>
      <c r="P57" s="14"/>
    </row>
    <row r="58" spans="1:16" x14ac:dyDescent="0.2">
      <c r="A58">
        <f t="shared" si="3"/>
        <v>36</v>
      </c>
      <c r="B58" s="21">
        <f t="shared" si="4"/>
        <v>1.5</v>
      </c>
      <c r="C58" s="21">
        <f t="shared" si="0"/>
        <v>20.578757158793305</v>
      </c>
      <c r="D58" s="260">
        <f t="shared" si="8"/>
        <v>14.546292616249065</v>
      </c>
      <c r="E58" s="260">
        <f t="shared" si="5"/>
        <v>2.6446367167534041E-5</v>
      </c>
      <c r="F58" s="263">
        <f t="shared" si="1"/>
        <v>1.3877931198868284E-2</v>
      </c>
      <c r="G58" s="260"/>
      <c r="H58" s="257"/>
      <c r="I58" s="257">
        <f t="shared" si="6"/>
        <v>0</v>
      </c>
      <c r="L58" t="s">
        <v>20</v>
      </c>
      <c r="M58" s="14"/>
      <c r="N58"/>
      <c r="P58" s="14"/>
    </row>
    <row r="59" spans="1:16" x14ac:dyDescent="0.2">
      <c r="A59">
        <f t="shared" si="3"/>
        <v>37</v>
      </c>
      <c r="B59" s="21">
        <f t="shared" si="4"/>
        <v>1.5416666666666667</v>
      </c>
      <c r="C59" s="21">
        <f t="shared" si="0"/>
        <v>20.36441136909421</v>
      </c>
      <c r="D59" s="260">
        <f t="shared" si="8"/>
        <v>14.914426507542283</v>
      </c>
      <c r="E59" s="260">
        <f t="shared" si="5"/>
        <v>2.8205869943929697E-5</v>
      </c>
      <c r="F59" s="263">
        <f t="shared" si="1"/>
        <v>1.2368577294622176E-2</v>
      </c>
      <c r="G59" s="260"/>
      <c r="H59" s="257"/>
      <c r="I59" s="257">
        <f t="shared" si="6"/>
        <v>0</v>
      </c>
      <c r="L59"/>
      <c r="M59" s="14"/>
      <c r="N59"/>
      <c r="P59" s="14"/>
    </row>
    <row r="60" spans="1:16" x14ac:dyDescent="0.2">
      <c r="A60">
        <f t="shared" si="3"/>
        <v>38</v>
      </c>
      <c r="B60" s="21">
        <f t="shared" si="4"/>
        <v>1.5833333333333333</v>
      </c>
      <c r="C60" s="21">
        <f t="shared" si="0"/>
        <v>20.152298178633611</v>
      </c>
      <c r="D60" s="260">
        <f t="shared" si="8"/>
        <v>15.222209603168448</v>
      </c>
      <c r="E60" s="260">
        <f t="shared" si="5"/>
        <v>2.994704454646522E-5</v>
      </c>
      <c r="F60" s="263">
        <f t="shared" si="1"/>
        <v>1.1023379645052477E-2</v>
      </c>
      <c r="G60" s="260"/>
      <c r="H60" s="257"/>
      <c r="I60" s="257">
        <f t="shared" si="6"/>
        <v>0</v>
      </c>
      <c r="L60"/>
      <c r="M60" s="14"/>
      <c r="N60"/>
      <c r="P60" s="14"/>
    </row>
    <row r="61" spans="1:16" x14ac:dyDescent="0.2">
      <c r="A61">
        <f t="shared" si="3"/>
        <v>39</v>
      </c>
      <c r="B61" s="21">
        <f t="shared" si="4"/>
        <v>1.625</v>
      </c>
      <c r="C61" s="21">
        <f t="shared" si="0"/>
        <v>19.942394332933919</v>
      </c>
      <c r="D61" s="260">
        <f t="shared" si="8"/>
        <v>15.476417188423252</v>
      </c>
      <c r="E61" s="260">
        <f t="shared" si="5"/>
        <v>3.1670081879133966E-5</v>
      </c>
      <c r="F61" s="263">
        <f t="shared" si="1"/>
        <v>9.8244847329200524E-3</v>
      </c>
      <c r="G61" s="260"/>
      <c r="H61" s="257"/>
      <c r="I61" s="257">
        <f t="shared" si="6"/>
        <v>0</v>
      </c>
      <c r="L61"/>
      <c r="M61" s="14"/>
      <c r="N61"/>
      <c r="P61" s="14"/>
    </row>
    <row r="62" spans="1:16" x14ac:dyDescent="0.2">
      <c r="A62">
        <f t="shared" si="3"/>
        <v>40</v>
      </c>
      <c r="B62" s="21">
        <f t="shared" si="4"/>
        <v>1.6666666666666667</v>
      </c>
      <c r="C62" s="21">
        <f t="shared" si="0"/>
        <v>19.734676819733327</v>
      </c>
      <c r="D62" s="260">
        <f t="shared" si="8"/>
        <v>15.683085469656255</v>
      </c>
      <c r="E62" s="260">
        <f t="shared" si="5"/>
        <v>3.3375170857496897E-5</v>
      </c>
      <c r="F62" s="263">
        <f t="shared" si="1"/>
        <v>8.7559807767937734E-3</v>
      </c>
      <c r="G62" s="260"/>
      <c r="H62" s="257"/>
      <c r="I62" s="257">
        <f t="shared" si="6"/>
        <v>0</v>
      </c>
      <c r="L62"/>
      <c r="M62" s="14"/>
      <c r="N62"/>
      <c r="P62" s="14"/>
    </row>
    <row r="63" spans="1:16" x14ac:dyDescent="0.2">
      <c r="A63">
        <f t="shared" si="3"/>
        <v>41</v>
      </c>
      <c r="B63" s="21">
        <f t="shared" si="4"/>
        <v>1.7083333333333333</v>
      </c>
      <c r="C63" s="21">
        <f t="shared" si="0"/>
        <v>19.529122866462899</v>
      </c>
      <c r="D63" s="260">
        <f t="shared" si="8"/>
        <v>15.847591978924171</v>
      </c>
      <c r="E63" s="260">
        <f t="shared" si="5"/>
        <v>3.5062498429393872E-5</v>
      </c>
      <c r="F63" s="263">
        <f t="shared" si="1"/>
        <v>7.8036865492481528E-3</v>
      </c>
      <c r="G63" s="260"/>
      <c r="H63" s="257"/>
      <c r="I63" s="257">
        <f t="shared" si="6"/>
        <v>0</v>
      </c>
      <c r="L63"/>
      <c r="M63" s="14"/>
      <c r="N63"/>
      <c r="P63" s="14"/>
    </row>
    <row r="64" spans="1:16" x14ac:dyDescent="0.2">
      <c r="A64">
        <f t="shared" si="3"/>
        <v>42</v>
      </c>
      <c r="B64" s="21">
        <f t="shared" si="4"/>
        <v>1.75</v>
      </c>
      <c r="C64" s="21">
        <f t="shared" si="0"/>
        <v>19.325709937749956</v>
      </c>
      <c r="D64" s="260">
        <f t="shared" si="8"/>
        <v>15.974727233652288</v>
      </c>
      <c r="E64" s="260">
        <f t="shared" si="5"/>
        <v>3.6732249595439152E-5</v>
      </c>
      <c r="F64" s="263">
        <f t="shared" si="1"/>
        <v>6.9549631630433668E-3</v>
      </c>
      <c r="G64" s="260"/>
      <c r="H64" s="257"/>
      <c r="I64" s="257">
        <f t="shared" si="6"/>
        <v>0</v>
      </c>
      <c r="L64"/>
      <c r="M64" s="14"/>
      <c r="N64"/>
      <c r="P64" s="14"/>
    </row>
    <row r="65" spans="1:16" x14ac:dyDescent="0.2">
      <c r="A65">
        <f t="shared" si="3"/>
        <v>43</v>
      </c>
      <c r="B65" s="21">
        <f t="shared" si="4"/>
        <v>1.7916666666666667</v>
      </c>
      <c r="C65" s="21">
        <f t="shared" si="0"/>
        <v>19.124415732947476</v>
      </c>
      <c r="D65" s="260">
        <f t="shared" si="8"/>
        <v>16.068758602405609</v>
      </c>
      <c r="E65" s="260">
        <f t="shared" si="5"/>
        <v>3.8384607429303488E-5</v>
      </c>
      <c r="F65" s="263">
        <f t="shared" si="1"/>
        <v>6.1985463273061111E-3</v>
      </c>
      <c r="G65" s="260"/>
      <c r="H65" s="257"/>
      <c r="I65" s="257">
        <f t="shared" si="6"/>
        <v>0</v>
      </c>
      <c r="L65"/>
      <c r="M65" s="14"/>
      <c r="N65"/>
      <c r="P65" s="14"/>
    </row>
    <row r="66" spans="1:16" x14ac:dyDescent="0.2">
      <c r="A66">
        <f t="shared" si="3"/>
        <v>44</v>
      </c>
      <c r="B66" s="21">
        <f t="shared" si="4"/>
        <v>1.8333333333333333</v>
      </c>
      <c r="C66" s="21">
        <f t="shared" si="0"/>
        <v>18.925218183689225</v>
      </c>
      <c r="D66" s="260">
        <f t="shared" si="8"/>
        <v>16.133487224430102</v>
      </c>
      <c r="E66" s="260">
        <f t="shared" si="5"/>
        <v>4.0019753097784916E-5</v>
      </c>
      <c r="F66" s="263">
        <f t="shared" si="1"/>
        <v>5.5243968474086459E-3</v>
      </c>
      <c r="G66" s="260"/>
      <c r="H66" s="257"/>
      <c r="I66" s="257">
        <f t="shared" si="6"/>
        <v>0</v>
      </c>
      <c r="L66"/>
      <c r="M66" s="14"/>
      <c r="N66"/>
      <c r="P66" s="14"/>
    </row>
    <row r="67" spans="1:16" x14ac:dyDescent="0.2">
      <c r="A67">
        <f t="shared" si="3"/>
        <v>45</v>
      </c>
      <c r="B67" s="21">
        <f t="shared" si="4"/>
        <v>1.875</v>
      </c>
      <c r="C67" s="21">
        <f t="shared" si="0"/>
        <v>18.728095451470331</v>
      </c>
      <c r="D67" s="260">
        <f t="shared" si="8"/>
        <v>16.172298738433554</v>
      </c>
      <c r="E67" s="260">
        <f t="shared" si="5"/>
        <v>4.1637865880670497E-5</v>
      </c>
      <c r="F67" s="263">
        <f t="shared" si="1"/>
        <v>4.9235673843744847E-3</v>
      </c>
      <c r="G67" s="260"/>
      <c r="H67" s="257"/>
      <c r="I67" s="257">
        <f t="shared" si="6"/>
        <v>0</v>
      </c>
      <c r="L67"/>
      <c r="M67" s="14"/>
      <c r="N67"/>
      <c r="P67" s="14"/>
    </row>
    <row r="68" spans="1:16" x14ac:dyDescent="0.2">
      <c r="A68">
        <f t="shared" si="3"/>
        <v>46</v>
      </c>
      <c r="B68" s="21">
        <f t="shared" si="4"/>
        <v>1.9166666666666667</v>
      </c>
      <c r="C68" s="21">
        <f t="shared" si="0"/>
        <v>18.533025925253096</v>
      </c>
      <c r="D68" s="260">
        <f t="shared" si="8"/>
        <v>16.188208493911077</v>
      </c>
      <c r="E68" s="260">
        <f t="shared" si="5"/>
        <v>4.3239123190391208E-5</v>
      </c>
      <c r="F68" s="263">
        <f t="shared" si="1"/>
        <v>4.3880837054360534E-3</v>
      </c>
      <c r="G68" s="260"/>
      <c r="H68" s="257"/>
      <c r="I68" s="257">
        <f t="shared" si="6"/>
        <v>0</v>
      </c>
      <c r="L68"/>
      <c r="M68" s="14"/>
      <c r="N68"/>
      <c r="P68" s="14"/>
    </row>
    <row r="69" spans="1:16" x14ac:dyDescent="0.2">
      <c r="A69">
        <f t="shared" si="3"/>
        <v>47</v>
      </c>
      <c r="B69" s="21">
        <f t="shared" si="4"/>
        <v>1.9583333333333333</v>
      </c>
      <c r="C69" s="21">
        <f t="shared" si="0"/>
        <v>18.339988219097712</v>
      </c>
      <c r="D69" s="260">
        <f t="shared" si="8"/>
        <v>16.183901845092201</v>
      </c>
      <c r="E69" s="260">
        <f t="shared" si="5"/>
        <v>4.4823700591472085E-5</v>
      </c>
      <c r="F69" s="263">
        <f t="shared" si="1"/>
        <v>3.9108388496971302E-3</v>
      </c>
      <c r="G69" s="260"/>
      <c r="H69" s="257"/>
      <c r="I69" s="257">
        <f t="shared" si="6"/>
        <v>0</v>
      </c>
      <c r="L69"/>
      <c r="M69" s="14"/>
      <c r="N69"/>
      <c r="P69" s="14"/>
    </row>
    <row r="70" spans="1:16" x14ac:dyDescent="0.2">
      <c r="A70">
        <f t="shared" si="3"/>
        <v>48</v>
      </c>
      <c r="B70" s="21">
        <f t="shared" si="4"/>
        <v>2</v>
      </c>
      <c r="C70" s="21">
        <f t="shared" si="0"/>
        <v>18.148961169817682</v>
      </c>
      <c r="D70" s="260">
        <f t="shared" si="8"/>
        <v>16.161770062322482</v>
      </c>
      <c r="E70" s="260">
        <f t="shared" si="5"/>
        <v>4.6391771819779777E-5</v>
      </c>
      <c r="F70" s="263">
        <f t="shared" si="1"/>
        <v>3.4854988042623256E-3</v>
      </c>
      <c r="G70" s="260"/>
      <c r="H70" s="257">
        <f>D70*Ausbeute</f>
        <v>15.03044615795991</v>
      </c>
      <c r="I70" s="257">
        <f t="shared" si="6"/>
        <v>4.3144347792395197E-5</v>
      </c>
      <c r="L70"/>
      <c r="M70" s="14"/>
      <c r="N70"/>
      <c r="P70" s="14"/>
    </row>
    <row r="71" spans="1:16" x14ac:dyDescent="0.2">
      <c r="A71">
        <f t="shared" si="3"/>
        <v>49</v>
      </c>
      <c r="B71" s="21">
        <f t="shared" si="4"/>
        <v>2.0416666666666665</v>
      </c>
      <c r="C71" s="21">
        <f t="shared" si="0"/>
        <v>17.959923834659644</v>
      </c>
      <c r="D71" s="260">
        <f t="shared" si="8"/>
        <v>2.7281967891884067</v>
      </c>
      <c r="E71" s="260">
        <f t="shared" si="5"/>
        <v>4.7991909145471049E-6</v>
      </c>
      <c r="F71" s="263">
        <f t="shared" si="1"/>
        <v>3.1064184389635345E-3</v>
      </c>
      <c r="G71" s="260"/>
      <c r="H71" s="257"/>
      <c r="I71" s="257">
        <f t="shared" si="6"/>
        <v>0</v>
      </c>
      <c r="L71"/>
      <c r="M71" s="14"/>
      <c r="N71"/>
      <c r="P71" s="14"/>
    </row>
    <row r="72" spans="1:16" x14ac:dyDescent="0.2">
      <c r="A72">
        <f t="shared" si="3"/>
        <v>50</v>
      </c>
      <c r="B72" s="21">
        <f t="shared" si="4"/>
        <v>2.0833333333333335</v>
      </c>
      <c r="C72" s="21">
        <f t="shared" si="0"/>
        <v>17.772855489007355</v>
      </c>
      <c r="D72" s="260">
        <f t="shared" si="8"/>
        <v>4.1334804968448271</v>
      </c>
      <c r="E72" s="260">
        <f t="shared" si="5"/>
        <v>6.3347936906638092E-6</v>
      </c>
      <c r="F72" s="263">
        <f t="shared" si="1"/>
        <v>2.7685665839655769E-3</v>
      </c>
      <c r="G72" s="260"/>
      <c r="H72" s="257"/>
      <c r="I72" s="257">
        <f t="shared" si="6"/>
        <v>0</v>
      </c>
      <c r="L72"/>
      <c r="M72" s="14"/>
      <c r="N72"/>
      <c r="P72" s="14"/>
    </row>
    <row r="73" spans="1:16" x14ac:dyDescent="0.2">
      <c r="A73">
        <f t="shared" si="3"/>
        <v>51</v>
      </c>
      <c r="B73" s="21">
        <f t="shared" si="4"/>
        <v>2.125</v>
      </c>
      <c r="C73" s="21">
        <f t="shared" si="0"/>
        <v>17.587735624109623</v>
      </c>
      <c r="D73" s="260">
        <f t="shared" si="8"/>
        <v>5.3681987240547162</v>
      </c>
      <c r="E73" s="260">
        <f t="shared" si="5"/>
        <v>7.854400719117178E-6</v>
      </c>
      <c r="F73" s="263">
        <f t="shared" si="1"/>
        <v>2.4674592558780505E-3</v>
      </c>
      <c r="G73" s="260"/>
      <c r="H73" s="257"/>
      <c r="I73" s="257">
        <f t="shared" si="6"/>
        <v>0</v>
      </c>
      <c r="L73"/>
      <c r="M73" s="14"/>
      <c r="N73"/>
      <c r="P73" s="14"/>
    </row>
    <row r="74" spans="1:16" x14ac:dyDescent="0.2">
      <c r="A74">
        <f t="shared" si="3"/>
        <v>52</v>
      </c>
      <c r="B74" s="21">
        <f t="shared" si="4"/>
        <v>2.1666666666666665</v>
      </c>
      <c r="C74" s="21">
        <f t="shared" si="0"/>
        <v>17.404543944831858</v>
      </c>
      <c r="D74" s="260">
        <f t="shared" si="8"/>
        <v>6.4510867017281237</v>
      </c>
      <c r="E74" s="260">
        <f t="shared" si="5"/>
        <v>9.3581786096375213E-6</v>
      </c>
      <c r="F74" s="263">
        <f t="shared" si="1"/>
        <v>2.1991001461476741E-3</v>
      </c>
      <c r="G74" s="260"/>
      <c r="H74" s="257"/>
      <c r="I74" s="257">
        <f t="shared" si="6"/>
        <v>0</v>
      </c>
      <c r="L74"/>
      <c r="M74" s="14"/>
      <c r="N74"/>
      <c r="P74" s="14"/>
    </row>
    <row r="75" spans="1:16" x14ac:dyDescent="0.2">
      <c r="A75">
        <f t="shared" si="3"/>
        <v>53</v>
      </c>
      <c r="B75" s="21">
        <f t="shared" si="4"/>
        <v>2.2083333333333335</v>
      </c>
      <c r="C75" s="21">
        <f t="shared" si="0"/>
        <v>17.223260367431099</v>
      </c>
      <c r="D75" s="260">
        <f t="shared" si="8"/>
        <v>7.3988401071164454</v>
      </c>
      <c r="E75" s="260">
        <f t="shared" si="5"/>
        <v>1.0846292236568806E-5</v>
      </c>
      <c r="F75" s="263">
        <f t="shared" si="1"/>
        <v>1.9599275818906288E-3</v>
      </c>
      <c r="G75" s="260"/>
      <c r="H75" s="257"/>
      <c r="I75" s="257">
        <f t="shared" si="6"/>
        <v>0</v>
      </c>
      <c r="L75"/>
      <c r="M75" s="14"/>
      <c r="N75"/>
      <c r="P75" s="14"/>
    </row>
    <row r="76" spans="1:16" x14ac:dyDescent="0.2">
      <c r="A76">
        <f t="shared" si="3"/>
        <v>54</v>
      </c>
      <c r="B76" s="21">
        <f t="shared" si="4"/>
        <v>2.25</v>
      </c>
      <c r="C76" s="21">
        <f t="shared" si="0"/>
        <v>17.043865017354161</v>
      </c>
      <c r="D76" s="260">
        <f t="shared" si="8"/>
        <v>8.2263369042472938</v>
      </c>
      <c r="E76" s="260">
        <f t="shared" si="5"/>
        <v>1.231890475694422E-5</v>
      </c>
      <c r="F76" s="263">
        <f t="shared" si="1"/>
        <v>1.7467672552269925E-3</v>
      </c>
      <c r="G76" s="260"/>
      <c r="H76" s="257"/>
      <c r="I76" s="257">
        <f t="shared" si="6"/>
        <v>0</v>
      </c>
      <c r="L76"/>
      <c r="M76" s="14"/>
      <c r="N76"/>
      <c r="P76" s="14"/>
    </row>
    <row r="77" spans="1:16" x14ac:dyDescent="0.2">
      <c r="A77">
        <f t="shared" si="3"/>
        <v>55</v>
      </c>
      <c r="B77" s="21">
        <f t="shared" si="4"/>
        <v>2.2916666666666665</v>
      </c>
      <c r="C77" s="21">
        <f t="shared" si="0"/>
        <v>16.866338227058737</v>
      </c>
      <c r="D77" s="260">
        <f t="shared" si="8"/>
        <v>8.946835056943149</v>
      </c>
      <c r="E77" s="260">
        <f t="shared" si="5"/>
        <v>1.3776177628373471E-5</v>
      </c>
      <c r="F77" s="263">
        <f t="shared" si="1"/>
        <v>1.5567900937390382E-3</v>
      </c>
      <c r="G77" s="260"/>
      <c r="H77" s="257"/>
      <c r="I77" s="257">
        <f t="shared" si="6"/>
        <v>0</v>
      </c>
      <c r="L77"/>
      <c r="M77" s="14"/>
      <c r="N77"/>
      <c r="P77" s="14"/>
    </row>
    <row r="78" spans="1:16" x14ac:dyDescent="0.2">
      <c r="A78">
        <f t="shared" si="3"/>
        <v>56</v>
      </c>
      <c r="B78" s="21">
        <f t="shared" si="4"/>
        <v>2.3333333333333335</v>
      </c>
      <c r="C78" s="21">
        <f t="shared" si="0"/>
        <v>16.690660533857226</v>
      </c>
      <c r="D78" s="260">
        <f t="shared" si="8"/>
        <v>9.5721487385065558</v>
      </c>
      <c r="E78" s="260">
        <f t="shared" si="5"/>
        <v>1.521827062674377E-5</v>
      </c>
      <c r="F78" s="263">
        <f t="shared" si="1"/>
        <v>1.3874747129084791E-3</v>
      </c>
      <c r="G78" s="260"/>
      <c r="H78" s="257"/>
      <c r="I78" s="257">
        <f t="shared" si="6"/>
        <v>0</v>
      </c>
      <c r="L78"/>
      <c r="M78" s="14"/>
      <c r="N78"/>
      <c r="P78" s="14"/>
    </row>
    <row r="79" spans="1:16" x14ac:dyDescent="0.2">
      <c r="A79">
        <f t="shared" si="3"/>
        <v>57</v>
      </c>
      <c r="B79" s="21">
        <f t="shared" si="4"/>
        <v>2.375</v>
      </c>
      <c r="C79" s="21">
        <f t="shared" si="0"/>
        <v>16.516812677782966</v>
      </c>
      <c r="D79" s="260">
        <f t="shared" si="8"/>
        <v>10.112805376761244</v>
      </c>
      <c r="E79" s="260">
        <f t="shared" si="5"/>
        <v>1.6645341863736447E-5</v>
      </c>
      <c r="F79" s="263">
        <f t="shared" si="1"/>
        <v>1.2365739521998569E-3</v>
      </c>
      <c r="G79" s="260"/>
      <c r="H79" s="257"/>
      <c r="I79" s="257">
        <f t="shared" si="6"/>
        <v>0</v>
      </c>
      <c r="L79"/>
      <c r="M79" s="14"/>
      <c r="N79"/>
      <c r="P79" s="14"/>
    </row>
    <row r="80" spans="1:16" x14ac:dyDescent="0.2">
      <c r="A80">
        <f t="shared" si="3"/>
        <v>58</v>
      </c>
      <c r="B80" s="21">
        <f t="shared" si="4"/>
        <v>2.4166666666666665</v>
      </c>
      <c r="C80" s="21">
        <f t="shared" si="0"/>
        <v>16.344775599478719</v>
      </c>
      <c r="D80" s="260">
        <f t="shared" si="8"/>
        <v>10.5781856187843</v>
      </c>
      <c r="E80" s="260">
        <f t="shared" si="5"/>
        <v>1.805754780416111E-5</v>
      </c>
      <c r="F80" s="263">
        <f t="shared" si="1"/>
        <v>1.1020850506556483E-3</v>
      </c>
      <c r="G80" s="260"/>
      <c r="H80" s="257"/>
      <c r="I80" s="257">
        <f t="shared" si="6"/>
        <v>0</v>
      </c>
      <c r="L80"/>
      <c r="M80" s="14"/>
      <c r="N80"/>
      <c r="P80" s="14"/>
    </row>
    <row r="81" spans="1:16" x14ac:dyDescent="0.2">
      <c r="A81">
        <f t="shared" si="3"/>
        <v>59</v>
      </c>
      <c r="B81" s="21">
        <f t="shared" si="4"/>
        <v>2.4583333333333335</v>
      </c>
      <c r="C81" s="21">
        <f t="shared" si="0"/>
        <v>16.174530438107173</v>
      </c>
      <c r="D81" s="260">
        <f t="shared" si="8"/>
        <v>10.976648072973765</v>
      </c>
      <c r="E81" s="260">
        <f t="shared" si="5"/>
        <v>1.945504328310926E-5</v>
      </c>
      <c r="F81" s="263">
        <f t="shared" si="1"/>
        <v>9.8222306617239846E-4</v>
      </c>
      <c r="G81" s="260"/>
      <c r="H81" s="257"/>
      <c r="I81" s="257">
        <f t="shared" si="6"/>
        <v>0</v>
      </c>
      <c r="L81"/>
      <c r="M81" s="14"/>
      <c r="N81"/>
      <c r="P81" s="14"/>
    </row>
    <row r="82" spans="1:16" x14ac:dyDescent="0.2">
      <c r="A82">
        <f t="shared" si="3"/>
        <v>60</v>
      </c>
      <c r="B82" s="21">
        <f t="shared" si="4"/>
        <v>2.5</v>
      </c>
      <c r="C82" s="21">
        <f t="shared" si="0"/>
        <v>16.006058529283141</v>
      </c>
      <c r="D82" s="260">
        <f t="shared" si="8"/>
        <v>11.315640484059843</v>
      </c>
      <c r="E82" s="260">
        <f t="shared" si="5"/>
        <v>2.0837981522929231E-5</v>
      </c>
      <c r="F82" s="263">
        <f t="shared" si="1"/>
        <v>8.7539718567741602E-4</v>
      </c>
      <c r="G82" s="260"/>
      <c r="H82" s="257"/>
      <c r="I82" s="257">
        <f t="shared" si="6"/>
        <v>0</v>
      </c>
      <c r="L82"/>
      <c r="M82" s="14"/>
      <c r="N82"/>
      <c r="P82" s="14"/>
    </row>
    <row r="83" spans="1:16" x14ac:dyDescent="0.2">
      <c r="A83">
        <f t="shared" si="3"/>
        <v>61</v>
      </c>
      <c r="B83" s="21">
        <f t="shared" si="4"/>
        <v>2.5416666666666665</v>
      </c>
      <c r="C83" s="21">
        <f t="shared" si="0"/>
        <v>15.83934140302739</v>
      </c>
      <c r="D83" s="260">
        <f t="shared" si="8"/>
        <v>11.601798816605212</v>
      </c>
      <c r="E83" s="260">
        <f t="shared" si="5"/>
        <v>2.2206514150024327E-5</v>
      </c>
      <c r="F83" s="263">
        <f t="shared" si="1"/>
        <v>7.8018961179378103E-4</v>
      </c>
      <c r="G83" s="260"/>
      <c r="H83" s="257"/>
      <c r="I83" s="257">
        <f t="shared" si="6"/>
        <v>0</v>
      </c>
      <c r="L83"/>
      <c r="M83" s="14"/>
      <c r="N83"/>
      <c r="P83" s="14"/>
    </row>
    <row r="84" spans="1:16" x14ac:dyDescent="0.2">
      <c r="A84">
        <f t="shared" si="3"/>
        <v>62</v>
      </c>
      <c r="B84" s="21">
        <f t="shared" si="4"/>
        <v>2.5833333333333335</v>
      </c>
      <c r="C84" s="21">
        <f t="shared" si="0"/>
        <v>15.674360781741681</v>
      </c>
      <c r="D84" s="260">
        <f t="shared" si="8"/>
        <v>11.841035562060533</v>
      </c>
      <c r="E84" s="260">
        <f t="shared" si="5"/>
        <v>2.3560791211475987E-5</v>
      </c>
      <c r="F84" s="263">
        <f t="shared" si="1"/>
        <v>6.9533674577660211E-4</v>
      </c>
      <c r="G84" s="260"/>
      <c r="H84" s="257"/>
      <c r="I84" s="257">
        <f t="shared" si="6"/>
        <v>0</v>
      </c>
      <c r="L84"/>
      <c r="M84" s="14"/>
      <c r="N84"/>
      <c r="P84" s="14"/>
    </row>
    <row r="85" spans="1:16" x14ac:dyDescent="0.2">
      <c r="A85">
        <f t="shared" si="3"/>
        <v>63</v>
      </c>
      <c r="B85" s="21">
        <f t="shared" si="4"/>
        <v>2.625</v>
      </c>
      <c r="C85" s="21">
        <f t="shared" si="0"/>
        <v>15.511098578204995</v>
      </c>
      <c r="D85" s="260">
        <f t="shared" si="8"/>
        <v>12.038618441415682</v>
      </c>
      <c r="E85" s="260">
        <f t="shared" si="5"/>
        <v>2.4900961191493801E-5</v>
      </c>
      <c r="F85" s="263">
        <f t="shared" si="1"/>
        <v>6.1971241697972236E-4</v>
      </c>
      <c r="G85" s="260"/>
      <c r="H85" s="257"/>
      <c r="I85" s="257">
        <f t="shared" si="6"/>
        <v>0</v>
      </c>
      <c r="L85"/>
      <c r="M85" s="14"/>
      <c r="N85"/>
      <c r="P85" s="14"/>
    </row>
    <row r="86" spans="1:16" x14ac:dyDescent="0.2">
      <c r="A86">
        <f t="shared" si="3"/>
        <v>64</v>
      </c>
      <c r="B86" s="21">
        <f t="shared" si="4"/>
        <v>2.6666666666666665</v>
      </c>
      <c r="C86" s="21">
        <f t="shared" ref="C86:C149" si="9">Ao_MuNuk*EXP(-lambdaMNuk*t)</f>
        <v>15.349536893590571</v>
      </c>
      <c r="D86" s="260">
        <f t="shared" si="8"/>
        <v>12.199240548016832</v>
      </c>
      <c r="E86" s="260">
        <f t="shared" si="5"/>
        <v>2.6227171027694202E-5</v>
      </c>
      <c r="F86" s="263">
        <f t="shared" ref="F86:F149" si="10">ZerfWahr1*EXP(-lambdaTNuk1*A86)</f>
        <v>5.5231293627366342E-4</v>
      </c>
      <c r="G86" s="260"/>
      <c r="H86" s="257"/>
      <c r="I86" s="257">
        <f t="shared" si="6"/>
        <v>0</v>
      </c>
      <c r="L86"/>
      <c r="M86" s="14"/>
      <c r="N86"/>
      <c r="P86" s="14"/>
    </row>
    <row r="87" spans="1:16" x14ac:dyDescent="0.2">
      <c r="A87">
        <f t="shared" ref="A87:A150" si="11">A86+dt</f>
        <v>65</v>
      </c>
      <c r="B87" s="21">
        <f t="shared" ref="B87:B150" si="12">A87/24</f>
        <v>2.7083333333333335</v>
      </c>
      <c r="C87" s="21">
        <f t="shared" si="9"/>
        <v>15.189658015503603</v>
      </c>
      <c r="D87" s="260">
        <f t="shared" si="8"/>
        <v>12.327082861512825</v>
      </c>
      <c r="E87" s="260">
        <f t="shared" ref="E87:E150" si="13">($E86-$I86)*EXP(-lambdaTNuk2*dt)+$C87*ZerfWahr2*(lambdaTNuk2/(lambdaTNuk2-lambdaMNuk))*(1-EXP(-(lambdaTNuk2-lambdaMNuk)*dt))</f>
        <v>2.753956612720957E-5</v>
      </c>
      <c r="F87" s="263">
        <f t="shared" si="10"/>
        <v>4.9224377504318638E-4</v>
      </c>
      <c r="G87" s="260"/>
      <c r="H87" s="257"/>
      <c r="I87" s="257">
        <f t="shared" ref="I87:I150" si="14">H87/D87*E87</f>
        <v>0</v>
      </c>
      <c r="L87"/>
      <c r="M87" s="14"/>
      <c r="N87"/>
      <c r="P87" s="14"/>
    </row>
    <row r="88" spans="1:16" x14ac:dyDescent="0.2">
      <c r="A88">
        <f t="shared" si="11"/>
        <v>66</v>
      </c>
      <c r="B88" s="21">
        <f t="shared" si="12"/>
        <v>2.75</v>
      </c>
      <c r="C88" s="21">
        <f t="shared" si="9"/>
        <v>15.03144441603941</v>
      </c>
      <c r="D88" s="260">
        <f t="shared" ref="D88:D151" si="15">($D87-$H87)*EXP(-lambdaTNuk1*dt)+Ao_MuNuk_t*ZerfWahr1*(lambdaTNuk1/(lambdaTNuk1-lambdaMNuk))*(1-EXP(-(lambdaTNuk1-lambdaMNuk)*dt))</f>
        <v>12.425869962643363</v>
      </c>
      <c r="E88" s="260">
        <f t="shared" si="13"/>
        <v>2.8838290382629587E-5</v>
      </c>
      <c r="F88" s="263">
        <f t="shared" si="10"/>
        <v>4.3870769296757719E-4</v>
      </c>
      <c r="G88" s="260"/>
      <c r="H88" s="257"/>
      <c r="I88" s="257">
        <f t="shared" si="14"/>
        <v>0</v>
      </c>
      <c r="L88"/>
      <c r="M88" s="14"/>
      <c r="N88"/>
      <c r="P88" s="14"/>
    </row>
    <row r="89" spans="1:16" x14ac:dyDescent="0.2">
      <c r="A89">
        <f t="shared" si="11"/>
        <v>67</v>
      </c>
      <c r="B89" s="21">
        <f t="shared" si="12"/>
        <v>2.7916666666666665</v>
      </c>
      <c r="C89" s="21">
        <f t="shared" si="9"/>
        <v>14.874878749861789</v>
      </c>
      <c r="D89" s="260">
        <f t="shared" si="15"/>
        <v>12.498919688342507</v>
      </c>
      <c r="E89" s="260">
        <f t="shared" si="13"/>
        <v>3.012348618777651E-5</v>
      </c>
      <c r="F89" s="263">
        <f t="shared" si="10"/>
        <v>3.9099415701508488E-4</v>
      </c>
      <c r="G89" s="260"/>
      <c r="H89" s="257"/>
      <c r="I89" s="257">
        <f t="shared" si="14"/>
        <v>0</v>
      </c>
      <c r="L89"/>
      <c r="M89" s="14"/>
      <c r="N89"/>
      <c r="P89" s="14"/>
    </row>
    <row r="90" spans="1:16" x14ac:dyDescent="0.2">
      <c r="A90">
        <f t="shared" si="11"/>
        <v>68</v>
      </c>
      <c r="B90" s="21">
        <f t="shared" si="12"/>
        <v>2.8333333333333335</v>
      </c>
      <c r="C90" s="21">
        <f t="shared" si="9"/>
        <v>14.719943852301419</v>
      </c>
      <c r="D90" s="260">
        <f t="shared" si="15"/>
        <v>12.549187386206427</v>
      </c>
      <c r="E90" s="260">
        <f t="shared" si="13"/>
        <v>3.1395294453316147E-5</v>
      </c>
      <c r="F90" s="263">
        <f t="shared" si="10"/>
        <v>3.4846991121998723E-4</v>
      </c>
      <c r="G90" s="260"/>
      <c r="H90" s="257"/>
      <c r="I90" s="257">
        <f t="shared" si="14"/>
        <v>0</v>
      </c>
      <c r="L90"/>
      <c r="M90" s="14"/>
      <c r="N90"/>
      <c r="P90" s="14"/>
    </row>
    <row r="91" spans="1:16" x14ac:dyDescent="0.2">
      <c r="A91">
        <f t="shared" si="11"/>
        <v>69</v>
      </c>
      <c r="B91" s="21">
        <f t="shared" si="12"/>
        <v>2.875</v>
      </c>
      <c r="C91" s="21">
        <f t="shared" si="9"/>
        <v>14.566622737474056</v>
      </c>
      <c r="D91" s="260">
        <f t="shared" si="15"/>
        <v>12.57930535569656</v>
      </c>
      <c r="E91" s="260">
        <f t="shared" si="13"/>
        <v>3.2653854622206249E-5</v>
      </c>
      <c r="F91" s="263">
        <f t="shared" si="10"/>
        <v>3.1057057208397294E-4</v>
      </c>
      <c r="G91" s="260"/>
      <c r="H91" s="257"/>
      <c r="I91" s="257">
        <f t="shared" si="14"/>
        <v>0</v>
      </c>
      <c r="L91"/>
      <c r="M91" s="14"/>
      <c r="N91"/>
      <c r="P91" s="14"/>
    </row>
    <row r="92" spans="1:16" x14ac:dyDescent="0.2">
      <c r="A92">
        <f t="shared" si="11"/>
        <v>70</v>
      </c>
      <c r="B92" s="21">
        <f t="shared" si="12"/>
        <v>2.9166666666666665</v>
      </c>
      <c r="C92" s="21">
        <f t="shared" si="9"/>
        <v>14.414898596418313</v>
      </c>
      <c r="D92" s="260">
        <f t="shared" si="15"/>
        <v>12.591617999567315</v>
      </c>
      <c r="E92" s="260">
        <f t="shared" si="13"/>
        <v>3.3899304684983964E-5</v>
      </c>
      <c r="F92" s="263">
        <f t="shared" si="10"/>
        <v>2.7679313805568505E-4</v>
      </c>
      <c r="G92" s="260"/>
      <c r="H92" s="257"/>
      <c r="I92" s="257">
        <f t="shared" si="14"/>
        <v>0</v>
      </c>
      <c r="L92"/>
      <c r="M92" s="14"/>
      <c r="N92"/>
      <c r="P92" s="14"/>
    </row>
    <row r="93" spans="1:16" x14ac:dyDescent="0.2">
      <c r="A93">
        <f t="shared" si="11"/>
        <v>71</v>
      </c>
      <c r="B93" s="21">
        <f t="shared" si="12"/>
        <v>2.9583333333333335</v>
      </c>
      <c r="C93" s="21">
        <f t="shared" si="9"/>
        <v>14.264754795252879</v>
      </c>
      <c r="D93" s="260">
        <f t="shared" si="15"/>
        <v>12.588213152073072</v>
      </c>
      <c r="E93" s="260">
        <f t="shared" si="13"/>
        <v>3.5131781194894051E-5</v>
      </c>
      <c r="F93" s="263">
        <f t="shared" si="10"/>
        <v>2.4668931367392513E-4</v>
      </c>
      <c r="G93" s="260"/>
      <c r="H93" s="257"/>
      <c r="I93" s="257">
        <f t="shared" si="14"/>
        <v>0</v>
      </c>
      <c r="L93"/>
      <c r="M93" s="14"/>
      <c r="N93"/>
      <c r="P93" s="14"/>
    </row>
    <row r="94" spans="1:16" x14ac:dyDescent="0.2">
      <c r="A94">
        <f t="shared" si="11"/>
        <v>72</v>
      </c>
      <c r="B94" s="21">
        <f t="shared" si="12"/>
        <v>3</v>
      </c>
      <c r="C94" s="21">
        <f t="shared" si="9"/>
        <v>14.11617487335289</v>
      </c>
      <c r="D94" s="260">
        <f t="shared" si="15"/>
        <v>12.570949999767086</v>
      </c>
      <c r="E94" s="260">
        <f t="shared" si="13"/>
        <v>3.6351419282859569E-5</v>
      </c>
      <c r="F94" s="263">
        <f t="shared" si="10"/>
        <v>2.1985955977228504E-4</v>
      </c>
      <c r="G94" s="260"/>
      <c r="H94" s="257">
        <f>D94*Ausbeute</f>
        <v>11.690983499783391</v>
      </c>
      <c r="I94" s="257">
        <f t="shared" si="14"/>
        <v>3.3806819933059404E-5</v>
      </c>
      <c r="L94"/>
      <c r="M94" s="14"/>
      <c r="N94"/>
      <c r="P94" s="14"/>
    </row>
    <row r="95" spans="1:16" x14ac:dyDescent="0.2">
      <c r="A95">
        <f t="shared" si="11"/>
        <v>73</v>
      </c>
      <c r="B95" s="21">
        <f t="shared" si="12"/>
        <v>3.0416666666666665</v>
      </c>
      <c r="C95" s="21">
        <f t="shared" si="9"/>
        <v>13.96914254154531</v>
      </c>
      <c r="D95" s="260">
        <f t="shared" si="15"/>
        <v>2.1220034971666797</v>
      </c>
      <c r="E95" s="260">
        <f t="shared" si="13"/>
        <v>3.7515561723309909E-6</v>
      </c>
      <c r="F95" s="263">
        <f t="shared" si="10"/>
        <v>1.9594779077928176E-4</v>
      </c>
      <c r="G95" s="260"/>
      <c r="H95" s="257"/>
      <c r="I95" s="257">
        <f t="shared" si="14"/>
        <v>0</v>
      </c>
      <c r="L95"/>
      <c r="M95" s="14"/>
      <c r="N95"/>
      <c r="P95" s="14"/>
    </row>
    <row r="96" spans="1:16" x14ac:dyDescent="0.2">
      <c r="A96">
        <f t="shared" si="11"/>
        <v>74</v>
      </c>
      <c r="B96" s="21">
        <f t="shared" si="12"/>
        <v>3.0833333333333335</v>
      </c>
      <c r="C96" s="21">
        <f t="shared" si="9"/>
        <v>13.823641680323121</v>
      </c>
      <c r="D96" s="260">
        <f t="shared" si="15"/>
        <v>3.2150236856195913</v>
      </c>
      <c r="E96" s="260">
        <f t="shared" si="13"/>
        <v>4.9459406268865955E-6</v>
      </c>
      <c r="F96" s="263">
        <f t="shared" si="10"/>
        <v>1.7463664873635073E-4</v>
      </c>
      <c r="G96" s="260"/>
      <c r="H96" s="257"/>
      <c r="I96" s="257">
        <f t="shared" si="14"/>
        <v>0</v>
      </c>
      <c r="L96"/>
      <c r="M96" s="14"/>
      <c r="N96"/>
      <c r="P96" s="14"/>
    </row>
    <row r="97" spans="1:16" x14ac:dyDescent="0.2">
      <c r="A97">
        <f t="shared" si="11"/>
        <v>75</v>
      </c>
      <c r="B97" s="21">
        <f t="shared" si="12"/>
        <v>3.125</v>
      </c>
      <c r="C97" s="21">
        <f t="shared" si="9"/>
        <v>13.679656338078093</v>
      </c>
      <c r="D97" s="260">
        <f t="shared" si="15"/>
        <v>4.1753791594527332</v>
      </c>
      <c r="E97" s="260">
        <f t="shared" si="13"/>
        <v>6.1278836656976432E-6</v>
      </c>
      <c r="F97" s="263">
        <f t="shared" si="10"/>
        <v>1.5564329131026978E-4</v>
      </c>
      <c r="G97" s="260"/>
      <c r="H97" s="257"/>
      <c r="I97" s="257">
        <f t="shared" si="14"/>
        <v>0</v>
      </c>
      <c r="L97"/>
      <c r="M97" s="14"/>
      <c r="N97"/>
      <c r="P97" s="14"/>
    </row>
    <row r="98" spans="1:16" x14ac:dyDescent="0.2">
      <c r="A98">
        <f t="shared" si="11"/>
        <v>76</v>
      </c>
      <c r="B98" s="21">
        <f t="shared" si="12"/>
        <v>3.1666666666666665</v>
      </c>
      <c r="C98" s="21">
        <f t="shared" si="9"/>
        <v>13.537170729351983</v>
      </c>
      <c r="D98" s="260">
        <f t="shared" si="15"/>
        <v>5.0176420589983781</v>
      </c>
      <c r="E98" s="260">
        <f t="shared" si="13"/>
        <v>7.2975148770125569E-6</v>
      </c>
      <c r="F98" s="263">
        <f t="shared" si="10"/>
        <v>1.3871563789835307E-4</v>
      </c>
      <c r="G98" s="260"/>
      <c r="H98" s="257"/>
      <c r="I98" s="257">
        <f t="shared" si="14"/>
        <v>0</v>
      </c>
      <c r="L98"/>
      <c r="M98" s="14"/>
      <c r="N98"/>
      <c r="P98" s="14"/>
    </row>
    <row r="99" spans="1:16" x14ac:dyDescent="0.2">
      <c r="A99">
        <f t="shared" si="11"/>
        <v>77</v>
      </c>
      <c r="B99" s="21">
        <f t="shared" si="12"/>
        <v>3.2083333333333335</v>
      </c>
      <c r="C99" s="21">
        <f t="shared" si="9"/>
        <v>13.396169233105912</v>
      </c>
      <c r="D99" s="260">
        <f t="shared" si="15"/>
        <v>5.7547981730602782</v>
      </c>
      <c r="E99" s="260">
        <f t="shared" si="13"/>
        <v>8.4549624993045896E-6</v>
      </c>
      <c r="F99" s="263">
        <f t="shared" si="10"/>
        <v>1.236290240045658E-4</v>
      </c>
      <c r="G99" s="260"/>
      <c r="H99" s="257"/>
      <c r="I99" s="257">
        <f t="shared" si="14"/>
        <v>0</v>
      </c>
      <c r="L99"/>
      <c r="M99" s="14"/>
      <c r="N99"/>
      <c r="P99" s="14"/>
    </row>
    <row r="100" spans="1:16" x14ac:dyDescent="0.2">
      <c r="A100">
        <f t="shared" si="11"/>
        <v>78</v>
      </c>
      <c r="B100" s="21">
        <f t="shared" si="12"/>
        <v>3.25</v>
      </c>
      <c r="C100" s="21">
        <f t="shared" si="9"/>
        <v>13.256636391007827</v>
      </c>
      <c r="D100" s="260">
        <f t="shared" si="15"/>
        <v>6.3984194849565341</v>
      </c>
      <c r="E100" s="260">
        <f t="shared" si="13"/>
        <v>9.6003534353309165E-6</v>
      </c>
      <c r="F100" s="263">
        <f t="shared" si="10"/>
        <v>1.1018321948330956E-4</v>
      </c>
      <c r="G100" s="260"/>
      <c r="H100" s="257"/>
      <c r="I100" s="257">
        <f t="shared" si="14"/>
        <v>0</v>
      </c>
      <c r="L100"/>
      <c r="M100" s="14"/>
      <c r="N100"/>
      <c r="P100" s="14"/>
    </row>
    <row r="101" spans="1:16" x14ac:dyDescent="0.2">
      <c r="A101">
        <f t="shared" si="11"/>
        <v>79</v>
      </c>
      <c r="B101" s="21">
        <f t="shared" si="12"/>
        <v>3.2916666666666665</v>
      </c>
      <c r="C101" s="21">
        <f t="shared" si="9"/>
        <v>13.118556905737739</v>
      </c>
      <c r="D101" s="260">
        <f t="shared" si="15"/>
        <v>6.9588179524155445</v>
      </c>
      <c r="E101" s="260">
        <f t="shared" si="13"/>
        <v>1.0733813266045288E-5</v>
      </c>
      <c r="F101" s="263">
        <f t="shared" si="10"/>
        <v>9.8199771076885731E-5</v>
      </c>
      <c r="G101" s="260"/>
      <c r="H101" s="257"/>
      <c r="I101" s="257">
        <f t="shared" si="14"/>
        <v>0</v>
      </c>
      <c r="L101"/>
      <c r="M101" s="14"/>
      <c r="N101"/>
      <c r="P101" s="14"/>
    </row>
    <row r="102" spans="1:16" x14ac:dyDescent="0.2">
      <c r="A102">
        <f t="shared" si="11"/>
        <v>80</v>
      </c>
      <c r="B102" s="21">
        <f t="shared" si="12"/>
        <v>3.3333333333333335</v>
      </c>
      <c r="C102" s="21">
        <f t="shared" si="9"/>
        <v>12.981915639310662</v>
      </c>
      <c r="D102" s="260">
        <f t="shared" si="15"/>
        <v>7.4451825623194905</v>
      </c>
      <c r="E102" s="260">
        <f t="shared" si="13"/>
        <v>1.1855466264365765E-5</v>
      </c>
      <c r="F102" s="263">
        <f t="shared" si="10"/>
        <v>8.7519633976691904E-5</v>
      </c>
      <c r="G102" s="260"/>
      <c r="H102" s="257"/>
      <c r="I102" s="257">
        <f t="shared" si="14"/>
        <v>0</v>
      </c>
      <c r="L102"/>
      <c r="M102" s="14"/>
      <c r="N102"/>
      <c r="P102" s="14"/>
    </row>
    <row r="103" spans="1:16" x14ac:dyDescent="0.2">
      <c r="A103">
        <f t="shared" si="11"/>
        <v>81</v>
      </c>
      <c r="B103" s="21">
        <f t="shared" si="12"/>
        <v>3.375</v>
      </c>
      <c r="C103" s="21">
        <f t="shared" si="9"/>
        <v>12.846697611416978</v>
      </c>
      <c r="D103" s="260">
        <f t="shared" si="15"/>
        <v>7.8657014793126816</v>
      </c>
      <c r="E103" s="260">
        <f t="shared" si="13"/>
        <v>1.2965435408799068E-5</v>
      </c>
      <c r="F103" s="263">
        <f t="shared" si="10"/>
        <v>7.8001060974133458E-5</v>
      </c>
      <c r="G103" s="260"/>
      <c r="H103" s="257"/>
      <c r="I103" s="257">
        <f t="shared" si="14"/>
        <v>0</v>
      </c>
      <c r="L103"/>
      <c r="M103" s="14"/>
      <c r="N103"/>
      <c r="P103" s="14"/>
    </row>
    <row r="104" spans="1:16" x14ac:dyDescent="0.2">
      <c r="A104">
        <f t="shared" si="11"/>
        <v>82</v>
      </c>
      <c r="B104" s="21">
        <f t="shared" si="12"/>
        <v>3.4166666666666665</v>
      </c>
      <c r="C104" s="21">
        <f t="shared" si="9"/>
        <v>12.712887997780133</v>
      </c>
      <c r="D104" s="260">
        <f t="shared" si="15"/>
        <v>8.2276709094570695</v>
      </c>
      <c r="E104" s="260">
        <f t="shared" si="13"/>
        <v>1.4063842396922997E-5</v>
      </c>
      <c r="F104" s="263">
        <f t="shared" si="10"/>
        <v>6.9517721185977791E-5</v>
      </c>
      <c r="G104" s="260"/>
      <c r="H104" s="257"/>
      <c r="I104" s="257">
        <f t="shared" si="14"/>
        <v>0</v>
      </c>
      <c r="L104"/>
      <c r="M104" s="14"/>
      <c r="N104"/>
      <c r="P104" s="14"/>
    </row>
    <row r="105" spans="1:16" x14ac:dyDescent="0.2">
      <c r="A105">
        <f t="shared" si="11"/>
        <v>83</v>
      </c>
      <c r="B105" s="21">
        <f t="shared" si="12"/>
        <v>3.4583333333333335</v>
      </c>
      <c r="C105" s="21">
        <f t="shared" si="9"/>
        <v>12.580472128531397</v>
      </c>
      <c r="D105" s="260">
        <f t="shared" si="15"/>
        <v>8.5375921237985413</v>
      </c>
      <c r="E105" s="260">
        <f t="shared" si="13"/>
        <v>1.5150807658728434E-5</v>
      </c>
      <c r="F105" s="263">
        <f t="shared" si="10"/>
        <v>6.1957023385796747E-5</v>
      </c>
      <c r="G105" s="260"/>
      <c r="H105" s="257"/>
      <c r="I105" s="257">
        <f t="shared" si="14"/>
        <v>0</v>
      </c>
      <c r="L105"/>
      <c r="M105" s="14"/>
      <c r="N105"/>
      <c r="P105" s="14"/>
    </row>
    <row r="106" spans="1:16" x14ac:dyDescent="0.2">
      <c r="A106">
        <f t="shared" si="11"/>
        <v>84</v>
      </c>
      <c r="B106" s="21">
        <f t="shared" si="12"/>
        <v>3.5</v>
      </c>
      <c r="C106" s="21">
        <f t="shared" si="9"/>
        <v>12.449435486601578</v>
      </c>
      <c r="D106" s="260">
        <f t="shared" si="15"/>
        <v>8.8012579295652955</v>
      </c>
      <c r="E106" s="260">
        <f t="shared" si="13"/>
        <v>1.6226450369822365E-5</v>
      </c>
      <c r="F106" s="263">
        <f t="shared" si="10"/>
        <v>5.5218621688687427E-5</v>
      </c>
      <c r="G106" s="260"/>
      <c r="H106" s="257"/>
      <c r="I106" s="257">
        <f t="shared" si="14"/>
        <v>0</v>
      </c>
      <c r="L106"/>
      <c r="M106" s="14"/>
      <c r="N106"/>
      <c r="P106" s="14"/>
    </row>
    <row r="107" spans="1:16" x14ac:dyDescent="0.2">
      <c r="A107">
        <f t="shared" si="11"/>
        <v>85</v>
      </c>
      <c r="B107" s="21">
        <f t="shared" si="12"/>
        <v>3.5416666666666665</v>
      </c>
      <c r="C107" s="21">
        <f t="shared" si="9"/>
        <v>12.319763706129489</v>
      </c>
      <c r="D107" s="260">
        <f t="shared" si="15"/>
        <v>9.0238297366679134</v>
      </c>
      <c r="E107" s="260">
        <f t="shared" si="13"/>
        <v>1.7290888464493391E-5</v>
      </c>
      <c r="F107" s="263">
        <f t="shared" si="10"/>
        <v>4.9213083756657247E-5</v>
      </c>
      <c r="G107" s="260"/>
      <c r="H107" s="257"/>
      <c r="I107" s="257">
        <f t="shared" si="14"/>
        <v>0</v>
      </c>
      <c r="L107"/>
      <c r="M107" s="14"/>
      <c r="N107"/>
      <c r="P107" s="14"/>
    </row>
    <row r="108" spans="1:16" x14ac:dyDescent="0.2">
      <c r="A108">
        <f t="shared" si="11"/>
        <v>86</v>
      </c>
      <c r="B108" s="21">
        <f t="shared" si="12"/>
        <v>3.5833333333333335</v>
      </c>
      <c r="C108" s="21">
        <f t="shared" si="9"/>
        <v>12.191442570886968</v>
      </c>
      <c r="D108" s="260">
        <f t="shared" si="15"/>
        <v>9.209906242350991</v>
      </c>
      <c r="E108" s="260">
        <f t="shared" si="13"/>
        <v>1.8344238648641155E-5</v>
      </c>
      <c r="F108" s="263">
        <f t="shared" si="10"/>
        <v>4.3860703849041181E-5</v>
      </c>
      <c r="G108" s="260"/>
      <c r="H108" s="257"/>
      <c r="I108" s="257">
        <f t="shared" si="14"/>
        <v>0</v>
      </c>
      <c r="L108"/>
      <c r="M108" s="14"/>
      <c r="N108"/>
      <c r="P108" s="14"/>
    </row>
    <row r="109" spans="1:16" x14ac:dyDescent="0.2">
      <c r="A109">
        <f t="shared" si="11"/>
        <v>87</v>
      </c>
      <c r="B109" s="21">
        <f t="shared" si="12"/>
        <v>3.625</v>
      </c>
      <c r="C109" s="21">
        <f t="shared" si="9"/>
        <v>12.06445801272033</v>
      </c>
      <c r="D109" s="260">
        <f t="shared" si="15"/>
        <v>9.3635846456017706</v>
      </c>
      <c r="E109" s="260">
        <f t="shared" si="13"/>
        <v>1.9386616412571072E-5</v>
      </c>
      <c r="F109" s="263">
        <f t="shared" si="10"/>
        <v>3.9090444964710443E-5</v>
      </c>
      <c r="G109" s="260"/>
      <c r="H109" s="257"/>
      <c r="I109" s="257">
        <f t="shared" si="14"/>
        <v>0</v>
      </c>
      <c r="L109"/>
      <c r="M109" s="14"/>
      <c r="N109"/>
      <c r="P109" s="14"/>
    </row>
    <row r="110" spans="1:16" x14ac:dyDescent="0.2">
      <c r="A110">
        <f t="shared" si="11"/>
        <v>88</v>
      </c>
      <c r="B110" s="21">
        <f t="shared" si="12"/>
        <v>3.6666666666666665</v>
      </c>
      <c r="C110" s="21">
        <f t="shared" si="9"/>
        <v>11.938796110008042</v>
      </c>
      <c r="D110" s="260">
        <f t="shared" si="15"/>
        <v>9.4885152037756235</v>
      </c>
      <c r="E110" s="260">
        <f t="shared" si="13"/>
        <v>2.0418136043655823E-5</v>
      </c>
      <c r="F110" s="263">
        <f t="shared" si="10"/>
        <v>3.483899603613994E-5</v>
      </c>
      <c r="G110" s="260"/>
      <c r="H110" s="257"/>
      <c r="I110" s="257">
        <f t="shared" si="14"/>
        <v>0</v>
      </c>
      <c r="L110"/>
      <c r="M110" s="14"/>
      <c r="N110"/>
      <c r="P110" s="14"/>
    </row>
    <row r="111" spans="1:16" x14ac:dyDescent="0.2">
      <c r="A111">
        <f t="shared" si="11"/>
        <v>89</v>
      </c>
      <c r="B111" s="21">
        <f t="shared" si="12"/>
        <v>3.7083333333333335</v>
      </c>
      <c r="C111" s="21">
        <f t="shared" si="9"/>
        <v>11.814443086134458</v>
      </c>
      <c r="D111" s="260">
        <f t="shared" si="15"/>
        <v>9.5879498555356797</v>
      </c>
      <c r="E111" s="260">
        <f t="shared" si="13"/>
        <v>2.1438910638864947E-5</v>
      </c>
      <c r="F111" s="263">
        <f t="shared" si="10"/>
        <v>3.1049931662377204E-5</v>
      </c>
      <c r="G111" s="260"/>
      <c r="H111" s="257"/>
      <c r="I111" s="257">
        <f t="shared" si="14"/>
        <v>0</v>
      </c>
      <c r="L111"/>
      <c r="M111" s="14"/>
      <c r="N111"/>
      <c r="P111" s="14"/>
    </row>
    <row r="112" spans="1:16" x14ac:dyDescent="0.2">
      <c r="A112">
        <f t="shared" si="11"/>
        <v>90</v>
      </c>
      <c r="B112" s="21">
        <f t="shared" si="12"/>
        <v>3.75</v>
      </c>
      <c r="C112" s="21">
        <f t="shared" si="9"/>
        <v>11.691385307979456</v>
      </c>
      <c r="D112" s="260">
        <f t="shared" si="15"/>
        <v>9.6647855554515623</v>
      </c>
      <c r="E112" s="260">
        <f t="shared" si="13"/>
        <v>2.2449052117163935E-5</v>
      </c>
      <c r="F112" s="263">
        <f t="shared" si="10"/>
        <v>2.7672963228854106E-5</v>
      </c>
      <c r="G112" s="260"/>
      <c r="H112" s="257"/>
      <c r="I112" s="257">
        <f t="shared" si="14"/>
        <v>0</v>
      </c>
      <c r="L112"/>
      <c r="M112" s="14"/>
      <c r="N112"/>
      <c r="P112" s="14"/>
    </row>
    <row r="113" spans="1:16" x14ac:dyDescent="0.2">
      <c r="A113">
        <f t="shared" si="11"/>
        <v>91</v>
      </c>
      <c r="B113" s="21">
        <f t="shared" si="12"/>
        <v>3.7916666666666665</v>
      </c>
      <c r="C113" s="21">
        <f t="shared" si="9"/>
        <v>11.569609284423805</v>
      </c>
      <c r="D113" s="260">
        <f t="shared" si="15"/>
        <v>9.7216028954149287</v>
      </c>
      <c r="E113" s="260">
        <f t="shared" si="13"/>
        <v>2.3448671231784175E-5</v>
      </c>
      <c r="F113" s="263">
        <f t="shared" si="10"/>
        <v>2.4663271474874499E-5</v>
      </c>
      <c r="G113" s="260"/>
      <c r="H113" s="257"/>
      <c r="I113" s="257">
        <f t="shared" si="14"/>
        <v>0</v>
      </c>
      <c r="L113"/>
      <c r="M113" s="14"/>
      <c r="N113"/>
      <c r="P113" s="14"/>
    </row>
    <row r="114" spans="1:16" x14ac:dyDescent="0.2">
      <c r="A114">
        <f t="shared" si="11"/>
        <v>92</v>
      </c>
      <c r="B114" s="21">
        <f t="shared" si="12"/>
        <v>3.8333333333333335</v>
      </c>
      <c r="C114" s="21">
        <f t="shared" si="9"/>
        <v>11.44910166487011</v>
      </c>
      <c r="D114" s="260">
        <f t="shared" si="15"/>
        <v>9.7607005254757411</v>
      </c>
      <c r="E114" s="260">
        <f t="shared" si="13"/>
        <v>2.4437877582365095E-5</v>
      </c>
      <c r="F114" s="263">
        <f t="shared" si="10"/>
        <v>2.1980911650586069E-5</v>
      </c>
      <c r="G114" s="260"/>
      <c r="H114" s="257"/>
      <c r="I114" s="257">
        <f t="shared" si="14"/>
        <v>0</v>
      </c>
      <c r="L114"/>
      <c r="M114" s="14"/>
      <c r="N114"/>
      <c r="P114" s="14"/>
    </row>
    <row r="115" spans="1:16" x14ac:dyDescent="0.2">
      <c r="A115">
        <f t="shared" si="11"/>
        <v>93</v>
      </c>
      <c r="B115" s="21">
        <f t="shared" si="12"/>
        <v>3.875</v>
      </c>
      <c r="C115" s="21">
        <f t="shared" si="9"/>
        <v>11.32984923777914</v>
      </c>
      <c r="D115" s="260">
        <f t="shared" si="15"/>
        <v>9.784125830952755</v>
      </c>
      <c r="E115" s="260">
        <f t="shared" si="13"/>
        <v>2.5416779626969823E-5</v>
      </c>
      <c r="F115" s="263">
        <f t="shared" si="10"/>
        <v>1.9590283368655537E-5</v>
      </c>
      <c r="G115" s="260"/>
      <c r="H115" s="257"/>
      <c r="I115" s="257">
        <f t="shared" si="14"/>
        <v>0</v>
      </c>
      <c r="L115"/>
      <c r="M115" s="14"/>
      <c r="N115"/>
      <c r="P115" s="14"/>
    </row>
    <row r="116" spans="1:16" x14ac:dyDescent="0.2">
      <c r="A116">
        <f t="shared" si="11"/>
        <v>94</v>
      </c>
      <c r="B116" s="21">
        <f t="shared" si="12"/>
        <v>3.9166666666666665</v>
      </c>
      <c r="C116" s="21">
        <f t="shared" si="9"/>
        <v>11.211838929221429</v>
      </c>
      <c r="D116" s="260">
        <f t="shared" si="15"/>
        <v>9.7937022729846426</v>
      </c>
      <c r="E116" s="260">
        <f t="shared" si="13"/>
        <v>2.6385484693975723E-5</v>
      </c>
      <c r="F116" s="263">
        <f t="shared" si="10"/>
        <v>1.7459658114498139E-5</v>
      </c>
      <c r="G116" s="260"/>
      <c r="H116" s="257"/>
      <c r="I116" s="257">
        <f t="shared" si="14"/>
        <v>0</v>
      </c>
      <c r="L116"/>
      <c r="M116" s="14"/>
      <c r="N116"/>
      <c r="P116" s="14"/>
    </row>
    <row r="117" spans="1:16" x14ac:dyDescent="0.2">
      <c r="A117">
        <f t="shared" si="11"/>
        <v>95</v>
      </c>
      <c r="B117" s="21">
        <f t="shared" si="12"/>
        <v>3.9583333333333335</v>
      </c>
      <c r="C117" s="21">
        <f t="shared" si="9"/>
        <v>11.095057801443938</v>
      </c>
      <c r="D117" s="260">
        <f t="shared" si="15"/>
        <v>9.7910537554049935</v>
      </c>
      <c r="E117" s="260">
        <f t="shared" si="13"/>
        <v>2.7344098993841049E-5</v>
      </c>
      <c r="F117" s="263">
        <f t="shared" si="10"/>
        <v>1.5560758144157517E-5</v>
      </c>
      <c r="G117" s="260"/>
      <c r="H117" s="257"/>
      <c r="I117" s="257">
        <f t="shared" si="14"/>
        <v>0</v>
      </c>
      <c r="L117"/>
      <c r="M117" s="14"/>
      <c r="N117"/>
      <c r="P117" s="14"/>
    </row>
    <row r="118" spans="1:16" x14ac:dyDescent="0.2">
      <c r="A118">
        <f t="shared" si="11"/>
        <v>96</v>
      </c>
      <c r="B118" s="21">
        <f t="shared" si="12"/>
        <v>4</v>
      </c>
      <c r="C118" s="21">
        <f t="shared" si="9"/>
        <v>10.979493051451669</v>
      </c>
      <c r="D118" s="260">
        <f t="shared" si="15"/>
        <v>9.7776263413575375</v>
      </c>
      <c r="E118" s="260">
        <f t="shared" si="13"/>
        <v>2.8292727630749059E-5</v>
      </c>
      <c r="F118" s="263">
        <f t="shared" si="10"/>
        <v>1.3868381180952174E-5</v>
      </c>
      <c r="G118" s="260"/>
      <c r="H118" s="257">
        <f>D118*Ausbeute</f>
        <v>9.0931924974625105</v>
      </c>
      <c r="I118" s="257">
        <f t="shared" si="14"/>
        <v>2.6312236696596627E-5</v>
      </c>
      <c r="L118"/>
      <c r="M118" s="14"/>
      <c r="N118"/>
      <c r="P118" s="14"/>
    </row>
    <row r="119" spans="1:16" x14ac:dyDescent="0.2">
      <c r="A119">
        <f t="shared" si="11"/>
        <v>97</v>
      </c>
      <c r="B119" s="21">
        <f t="shared" si="12"/>
        <v>4.041666666666667</v>
      </c>
      <c r="C119" s="21">
        <f t="shared" si="9"/>
        <v>10.865132009604036</v>
      </c>
      <c r="D119" s="260">
        <f t="shared" si="15"/>
        <v>1.6504842443335734</v>
      </c>
      <c r="E119" s="260">
        <f t="shared" si="13"/>
        <v>2.919256155780568E-6</v>
      </c>
      <c r="F119" s="263">
        <f t="shared" si="10"/>
        <v>1.236006592984686E-5</v>
      </c>
      <c r="G119" s="260"/>
      <c r="H119" s="257"/>
      <c r="I119" s="257">
        <f t="shared" si="14"/>
        <v>0</v>
      </c>
      <c r="L119"/>
      <c r="M119" s="14"/>
      <c r="N119"/>
      <c r="P119" s="14"/>
    </row>
    <row r="120" spans="1:16" x14ac:dyDescent="0.2">
      <c r="A120">
        <f t="shared" si="11"/>
        <v>98</v>
      </c>
      <c r="B120" s="21">
        <f t="shared" si="12"/>
        <v>4.083333333333333</v>
      </c>
      <c r="C120" s="21">
        <f t="shared" si="9"/>
        <v>10.751962138225855</v>
      </c>
      <c r="D120" s="260">
        <f t="shared" si="15"/>
        <v>2.5006300877734557</v>
      </c>
      <c r="E120" s="260">
        <f t="shared" si="13"/>
        <v>3.8482426499515372E-6</v>
      </c>
      <c r="F120" s="263">
        <f t="shared" si="10"/>
        <v>1.1015793970242742E-5</v>
      </c>
      <c r="G120" s="260"/>
      <c r="H120" s="257"/>
      <c r="I120" s="257">
        <f t="shared" si="14"/>
        <v>0</v>
      </c>
      <c r="L120"/>
      <c r="M120" s="14"/>
      <c r="N120"/>
      <c r="P120" s="14"/>
    </row>
    <row r="121" spans="1:16" x14ac:dyDescent="0.2">
      <c r="A121">
        <f t="shared" si="11"/>
        <v>99</v>
      </c>
      <c r="B121" s="21">
        <f t="shared" si="12"/>
        <v>4.125</v>
      </c>
      <c r="C121" s="21">
        <f t="shared" si="9"/>
        <v>10.639971030232825</v>
      </c>
      <c r="D121" s="260">
        <f t="shared" si="15"/>
        <v>3.2475899543548659</v>
      </c>
      <c r="E121" s="260">
        <f t="shared" si="13"/>
        <v>4.7675522706817105E-6</v>
      </c>
      <c r="F121" s="263">
        <f t="shared" si="10"/>
        <v>9.8177240706951518E-6</v>
      </c>
      <c r="G121" s="260"/>
      <c r="H121" s="257"/>
      <c r="I121" s="257">
        <f t="shared" si="14"/>
        <v>0</v>
      </c>
      <c r="L121"/>
      <c r="M121" s="14"/>
      <c r="N121"/>
      <c r="P121" s="14"/>
    </row>
    <row r="122" spans="1:16" x14ac:dyDescent="0.2">
      <c r="A122">
        <f t="shared" si="11"/>
        <v>100</v>
      </c>
      <c r="B122" s="21">
        <f t="shared" si="12"/>
        <v>4.166666666666667</v>
      </c>
      <c r="C122" s="21">
        <f t="shared" si="9"/>
        <v>10.529146407771298</v>
      </c>
      <c r="D122" s="260">
        <f t="shared" si="15"/>
        <v>3.9026979847315726</v>
      </c>
      <c r="E122" s="260">
        <f t="shared" si="13"/>
        <v>5.6772858110886193E-6</v>
      </c>
      <c r="F122" s="263">
        <f t="shared" si="10"/>
        <v>8.7499553993730881E-6</v>
      </c>
      <c r="G122" s="260"/>
      <c r="H122" s="257"/>
      <c r="I122" s="257">
        <f t="shared" si="14"/>
        <v>0</v>
      </c>
      <c r="L122"/>
      <c r="M122" s="14"/>
      <c r="N122"/>
      <c r="P122" s="14"/>
    </row>
    <row r="123" spans="1:16" x14ac:dyDescent="0.2">
      <c r="A123">
        <f t="shared" si="11"/>
        <v>101</v>
      </c>
      <c r="B123" s="21">
        <f t="shared" si="12"/>
        <v>4.208333333333333</v>
      </c>
      <c r="C123" s="21">
        <f t="shared" si="9"/>
        <v>10.419476120872231</v>
      </c>
      <c r="D123" s="260">
        <f t="shared" si="15"/>
        <v>4.4760544629693104</v>
      </c>
      <c r="E123" s="260">
        <f t="shared" si="13"/>
        <v>6.5775430144411497E-6</v>
      </c>
      <c r="F123" s="263">
        <f t="shared" si="10"/>
        <v>7.7983164875805298E-6</v>
      </c>
      <c r="G123" s="260"/>
      <c r="H123" s="257"/>
      <c r="I123" s="257">
        <f t="shared" si="14"/>
        <v>0</v>
      </c>
      <c r="L123"/>
      <c r="M123" s="14"/>
      <c r="N123"/>
      <c r="P123" s="14"/>
    </row>
    <row r="124" spans="1:16" x14ac:dyDescent="0.2">
      <c r="A124">
        <f t="shared" si="11"/>
        <v>102</v>
      </c>
      <c r="B124" s="21">
        <f t="shared" si="12"/>
        <v>4.25</v>
      </c>
      <c r="C124" s="21">
        <f t="shared" si="9"/>
        <v>10.310948146119154</v>
      </c>
      <c r="D124" s="260">
        <f t="shared" si="15"/>
        <v>4.9766600220279162</v>
      </c>
      <c r="E124" s="260">
        <f t="shared" si="13"/>
        <v>7.468422585094631E-6</v>
      </c>
      <c r="F124" s="263">
        <f t="shared" si="10"/>
        <v>6.9501771454546368E-6</v>
      </c>
      <c r="G124" s="260"/>
      <c r="H124" s="257"/>
      <c r="I124" s="257">
        <f t="shared" si="14"/>
        <v>0</v>
      </c>
      <c r="L124"/>
      <c r="M124" s="14"/>
      <c r="N124"/>
      <c r="P124" s="14"/>
    </row>
    <row r="125" spans="1:16" x14ac:dyDescent="0.2">
      <c r="A125">
        <f t="shared" si="11"/>
        <v>103</v>
      </c>
      <c r="B125" s="21">
        <f t="shared" si="12"/>
        <v>4.291666666666667</v>
      </c>
      <c r="C125" s="21">
        <f t="shared" si="9"/>
        <v>10.203550585330024</v>
      </c>
      <c r="D125" s="260">
        <f t="shared" si="15"/>
        <v>5.4125352530246751</v>
      </c>
      <c r="E125" s="260">
        <f t="shared" si="13"/>
        <v>8.3500221993120345E-6</v>
      </c>
      <c r="F125" s="263">
        <f t="shared" si="10"/>
        <v>6.1942808335785984E-6</v>
      </c>
      <c r="G125" s="260"/>
      <c r="H125" s="257"/>
      <c r="I125" s="257">
        <f t="shared" si="14"/>
        <v>0</v>
      </c>
      <c r="L125"/>
      <c r="M125" s="14"/>
      <c r="N125"/>
      <c r="P125" s="14"/>
    </row>
    <row r="126" spans="1:16" x14ac:dyDescent="0.2">
      <c r="A126">
        <f t="shared" si="11"/>
        <v>104</v>
      </c>
      <c r="B126" s="21">
        <f t="shared" si="12"/>
        <v>4.333333333333333</v>
      </c>
      <c r="C126" s="21">
        <f t="shared" si="9"/>
        <v>10.097271664252776</v>
      </c>
      <c r="D126" s="260">
        <f t="shared" si="15"/>
        <v>5.7908273057545223</v>
      </c>
      <c r="E126" s="260">
        <f t="shared" si="13"/>
        <v>9.2224385159724566E-6</v>
      </c>
      <c r="F126" s="263">
        <f t="shared" si="10"/>
        <v>5.5205952657382665E-6</v>
      </c>
      <c r="G126" s="260"/>
      <c r="H126" s="257"/>
      <c r="I126" s="257">
        <f t="shared" si="14"/>
        <v>0</v>
      </c>
      <c r="L126"/>
      <c r="M126" s="14"/>
      <c r="N126"/>
      <c r="P126" s="14"/>
    </row>
    <row r="127" spans="1:16" x14ac:dyDescent="0.2">
      <c r="A127">
        <f t="shared" si="11"/>
        <v>105</v>
      </c>
      <c r="B127" s="21">
        <f t="shared" si="12"/>
        <v>4.375</v>
      </c>
      <c r="C127" s="21">
        <f t="shared" si="9"/>
        <v>9.9920997312745179</v>
      </c>
      <c r="D127" s="260">
        <f t="shared" si="15"/>
        <v>6.1179048952900459</v>
      </c>
      <c r="E127" s="260">
        <f t="shared" si="13"/>
        <v>1.0085767187168063E-5</v>
      </c>
      <c r="F127" s="263">
        <f t="shared" si="10"/>
        <v>4.920179260016593E-6</v>
      </c>
      <c r="G127" s="260"/>
      <c r="H127" s="257"/>
      <c r="I127" s="257">
        <f t="shared" si="14"/>
        <v>0</v>
      </c>
      <c r="L127"/>
      <c r="M127" s="14"/>
      <c r="N127"/>
      <c r="P127" s="14"/>
    </row>
    <row r="128" spans="1:16" x14ac:dyDescent="0.2">
      <c r="A128">
        <f t="shared" si="11"/>
        <v>106</v>
      </c>
      <c r="B128" s="21">
        <f t="shared" si="12"/>
        <v>4.416666666666667</v>
      </c>
      <c r="C128" s="21">
        <f t="shared" si="9"/>
        <v>9.8880232561440966</v>
      </c>
      <c r="D128" s="260">
        <f t="shared" si="15"/>
        <v>6.3994429756090723</v>
      </c>
      <c r="E128" s="260">
        <f t="shared" si="13"/>
        <v>1.0940102868690652E-5</v>
      </c>
      <c r="F128" s="263">
        <f t="shared" si="10"/>
        <v>4.3850640710680908E-6</v>
      </c>
      <c r="G128" s="260"/>
      <c r="H128" s="257"/>
      <c r="I128" s="257">
        <f t="shared" si="14"/>
        <v>0</v>
      </c>
      <c r="L128"/>
      <c r="M128" s="14"/>
      <c r="N128"/>
      <c r="P128" s="14"/>
    </row>
    <row r="129" spans="1:16" x14ac:dyDescent="0.2">
      <c r="A129">
        <f t="shared" si="11"/>
        <v>107</v>
      </c>
      <c r="B129" s="21">
        <f t="shared" si="12"/>
        <v>4.458333333333333</v>
      </c>
      <c r="C129" s="21">
        <f t="shared" si="9"/>
        <v>9.7850308287080434</v>
      </c>
      <c r="D129" s="260">
        <f t="shared" si="15"/>
        <v>6.6404982040578222</v>
      </c>
      <c r="E129" s="260">
        <f t="shared" si="13"/>
        <v>1.1785539230409004E-5</v>
      </c>
      <c r="F129" s="263">
        <f t="shared" si="10"/>
        <v>3.9081476286104688E-6</v>
      </c>
      <c r="G129" s="260"/>
      <c r="H129" s="257"/>
      <c r="I129" s="257">
        <f t="shared" si="14"/>
        <v>0</v>
      </c>
      <c r="L129"/>
      <c r="M129" s="14"/>
      <c r="N129"/>
      <c r="P129" s="14"/>
    </row>
    <row r="130" spans="1:16" x14ac:dyDescent="0.2">
      <c r="A130">
        <f t="shared" si="11"/>
        <v>108</v>
      </c>
      <c r="B130" s="21">
        <f t="shared" si="12"/>
        <v>4.5</v>
      </c>
      <c r="C130" s="21">
        <f t="shared" si="9"/>
        <v>9.6831111576596314</v>
      </c>
      <c r="D130" s="260">
        <f t="shared" si="15"/>
        <v>6.845576198233049</v>
      </c>
      <c r="E130" s="260">
        <f t="shared" si="13"/>
        <v>1.2622168966538129E-5</v>
      </c>
      <c r="F130" s="263">
        <f t="shared" si="10"/>
        <v>3.4831002784626046E-6</v>
      </c>
      <c r="G130" s="260"/>
      <c r="H130" s="257"/>
      <c r="I130" s="257">
        <f t="shared" si="14"/>
        <v>0</v>
      </c>
      <c r="L130"/>
      <c r="M130" s="14"/>
      <c r="N130"/>
      <c r="P130" s="14"/>
    </row>
    <row r="131" spans="1:16" x14ac:dyDescent="0.2">
      <c r="A131">
        <f t="shared" si="11"/>
        <v>109</v>
      </c>
      <c r="B131" s="21">
        <f t="shared" si="12"/>
        <v>4.541666666666667</v>
      </c>
      <c r="C131" s="21">
        <f t="shared" si="9"/>
        <v>9.5822530693009877</v>
      </c>
      <c r="D131" s="260">
        <f t="shared" si="15"/>
        <v>7.0186914779350822</v>
      </c>
      <c r="E131" s="260">
        <f t="shared" si="13"/>
        <v>1.3450083805801556E-5</v>
      </c>
      <c r="F131" s="263">
        <f t="shared" si="10"/>
        <v>3.1042807751199885E-6</v>
      </c>
      <c r="G131" s="260"/>
      <c r="H131" s="257"/>
      <c r="I131" s="257">
        <f t="shared" si="14"/>
        <v>0</v>
      </c>
      <c r="L131"/>
      <c r="M131" s="14"/>
      <c r="N131"/>
      <c r="P131" s="14"/>
    </row>
    <row r="132" spans="1:16" x14ac:dyDescent="0.2">
      <c r="A132">
        <f t="shared" si="11"/>
        <v>110</v>
      </c>
      <c r="B132" s="21">
        <f t="shared" si="12"/>
        <v>4.583333333333333</v>
      </c>
      <c r="C132" s="21">
        <f t="shared" si="9"/>
        <v>9.482445506318097</v>
      </c>
      <c r="D132" s="260">
        <f t="shared" si="15"/>
        <v>7.1634208877594716</v>
      </c>
      <c r="E132" s="260">
        <f t="shared" si="13"/>
        <v>1.4269374521487772E-5</v>
      </c>
      <c r="F132" s="263">
        <f t="shared" si="10"/>
        <v>2.766661410917812E-6</v>
      </c>
      <c r="G132" s="260"/>
      <c r="H132" s="257"/>
      <c r="I132" s="257">
        <f t="shared" si="14"/>
        <v>0</v>
      </c>
      <c r="L132"/>
      <c r="M132" s="14"/>
      <c r="N132"/>
      <c r="P132" s="14"/>
    </row>
    <row r="133" spans="1:16" x14ac:dyDescent="0.2">
      <c r="A133">
        <f t="shared" si="11"/>
        <v>111</v>
      </c>
      <c r="B133" s="21">
        <f t="shared" si="12"/>
        <v>4.625</v>
      </c>
      <c r="C133" s="21">
        <f t="shared" si="9"/>
        <v>9.3836775265685581</v>
      </c>
      <c r="D133" s="260">
        <f t="shared" si="15"/>
        <v>7.2829512093695605</v>
      </c>
      <c r="E133" s="260">
        <f t="shared" si="13"/>
        <v>1.508013094140192E-5</v>
      </c>
      <c r="F133" s="263">
        <f t="shared" si="10"/>
        <v>2.4657612880928517E-6</v>
      </c>
      <c r="G133" s="260"/>
      <c r="H133" s="257"/>
      <c r="I133" s="257">
        <f t="shared" si="14"/>
        <v>0</v>
      </c>
      <c r="L133"/>
      <c r="M133" s="14"/>
      <c r="N133"/>
      <c r="P133" s="14"/>
    </row>
    <row r="134" spans="1:16" x14ac:dyDescent="0.2">
      <c r="A134">
        <f t="shared" si="11"/>
        <v>112</v>
      </c>
      <c r="B134" s="21">
        <f t="shared" si="12"/>
        <v>4.666666666666667</v>
      </c>
      <c r="C134" s="21">
        <f t="shared" si="9"/>
        <v>9.2859383018819752</v>
      </c>
      <c r="D134" s="260">
        <f t="shared" si="15"/>
        <v>7.3801215953773553</v>
      </c>
      <c r="E134" s="260">
        <f t="shared" si="13"/>
        <v>1.5882441957713832E-5</v>
      </c>
      <c r="F134" s="263">
        <f t="shared" si="10"/>
        <v>2.1975868481283861E-6</v>
      </c>
      <c r="G134" s="260"/>
      <c r="H134" s="257"/>
      <c r="I134" s="257">
        <f t="shared" si="14"/>
        <v>0</v>
      </c>
      <c r="L134"/>
      <c r="M134" s="14"/>
      <c r="N134"/>
      <c r="P134" s="14"/>
    </row>
    <row r="135" spans="1:16" x14ac:dyDescent="0.2">
      <c r="A135">
        <f t="shared" si="11"/>
        <v>113</v>
      </c>
      <c r="B135" s="21">
        <f t="shared" si="12"/>
        <v>4.708333333333333</v>
      </c>
      <c r="C135" s="21">
        <f t="shared" si="9"/>
        <v>9.1892171168728307</v>
      </c>
      <c r="D135" s="260">
        <f t="shared" si="15"/>
        <v>7.4574613880320726</v>
      </c>
      <c r="E135" s="260">
        <f t="shared" si="13"/>
        <v>1.6676395536703489E-5</v>
      </c>
      <c r="F135" s="263">
        <f t="shared" si="10"/>
        <v>1.9585788690851595E-6</v>
      </c>
      <c r="G135" s="260"/>
      <c r="H135" s="257"/>
      <c r="I135" s="257">
        <f t="shared" si="14"/>
        <v>0</v>
      </c>
      <c r="L135"/>
      <c r="M135" s="14"/>
      <c r="N135"/>
      <c r="P135" s="14"/>
    </row>
    <row r="136" spans="1:16" x14ac:dyDescent="0.2">
      <c r="A136">
        <f t="shared" si="11"/>
        <v>114</v>
      </c>
      <c r="B136" s="21">
        <f t="shared" si="12"/>
        <v>4.75</v>
      </c>
      <c r="C136" s="21">
        <f t="shared" si="9"/>
        <v>9.093503367765738</v>
      </c>
      <c r="D136" s="260">
        <f t="shared" si="15"/>
        <v>7.5172238246625858</v>
      </c>
      <c r="E136" s="260">
        <f t="shared" si="13"/>
        <v>1.746207872840498E-5</v>
      </c>
      <c r="F136" s="263">
        <f t="shared" si="10"/>
        <v>1.7455652274648102E-6</v>
      </c>
      <c r="G136" s="260"/>
      <c r="H136" s="257"/>
      <c r="I136" s="257">
        <f t="shared" si="14"/>
        <v>0</v>
      </c>
      <c r="L136"/>
      <c r="M136" s="14"/>
      <c r="N136"/>
      <c r="P136" s="14"/>
    </row>
    <row r="137" spans="1:16" x14ac:dyDescent="0.2">
      <c r="A137">
        <f t="shared" si="11"/>
        <v>115</v>
      </c>
      <c r="B137" s="21">
        <f t="shared" si="12"/>
        <v>4.791666666666667</v>
      </c>
      <c r="C137" s="21">
        <f t="shared" si="9"/>
        <v>8.9987865612329294</v>
      </c>
      <c r="D137" s="260">
        <f t="shared" si="15"/>
        <v>7.5614160772286496</v>
      </c>
      <c r="E137" s="260">
        <f t="shared" si="13"/>
        <v>1.8239577676150004E-5</v>
      </c>
      <c r="F137" s="263">
        <f t="shared" si="10"/>
        <v>1.5557187976594015E-6</v>
      </c>
      <c r="G137" s="260"/>
      <c r="H137" s="257"/>
      <c r="I137" s="257">
        <f t="shared" si="14"/>
        <v>0</v>
      </c>
      <c r="L137"/>
      <c r="M137" s="14"/>
      <c r="N137"/>
      <c r="P137" s="14"/>
    </row>
    <row r="138" spans="1:16" x14ac:dyDescent="0.2">
      <c r="A138">
        <f t="shared" si="11"/>
        <v>116</v>
      </c>
      <c r="B138" s="21">
        <f t="shared" si="12"/>
        <v>4.833333333333333</v>
      </c>
      <c r="C138" s="21">
        <f t="shared" si="9"/>
        <v>8.9050563132438327</v>
      </c>
      <c r="D138" s="260">
        <f t="shared" si="15"/>
        <v>7.5918260246817768</v>
      </c>
      <c r="E138" s="260">
        <f t="shared" si="13"/>
        <v>1.9008977626011972E-5</v>
      </c>
      <c r="F138" s="263">
        <f t="shared" si="10"/>
        <v>1.3865199302267845E-6</v>
      </c>
      <c r="G138" s="260"/>
      <c r="H138" s="257"/>
      <c r="I138" s="257">
        <f t="shared" si="14"/>
        <v>0</v>
      </c>
      <c r="L138"/>
      <c r="M138" s="14"/>
      <c r="N138"/>
      <c r="P138" s="14"/>
    </row>
    <row r="139" spans="1:16" x14ac:dyDescent="0.2">
      <c r="A139">
        <f t="shared" si="11"/>
        <v>117</v>
      </c>
      <c r="B139" s="21">
        <f t="shared" si="12"/>
        <v>4.875</v>
      </c>
      <c r="C139" s="21">
        <f t="shared" si="9"/>
        <v>8.8123023479266678</v>
      </c>
      <c r="D139" s="260">
        <f t="shared" si="15"/>
        <v>7.6100461134742137</v>
      </c>
      <c r="E139" s="260">
        <f t="shared" si="13"/>
        <v>1.9770362936151736E-5</v>
      </c>
      <c r="F139" s="263">
        <f t="shared" si="10"/>
        <v>1.2357230110020024E-6</v>
      </c>
      <c r="G139" s="260"/>
      <c r="H139" s="257"/>
      <c r="I139" s="257">
        <f t="shared" si="14"/>
        <v>0</v>
      </c>
      <c r="L139"/>
      <c r="M139" s="14"/>
      <c r="N139"/>
      <c r="P139" s="14"/>
    </row>
    <row r="140" spans="1:16" x14ac:dyDescent="0.2">
      <c r="A140">
        <f t="shared" si="11"/>
        <v>118</v>
      </c>
      <c r="B140" s="21">
        <f t="shared" si="12"/>
        <v>4.916666666666667</v>
      </c>
      <c r="C140" s="21">
        <f t="shared" si="9"/>
        <v>8.7205144964418455</v>
      </c>
      <c r="D140" s="260">
        <f t="shared" si="15"/>
        <v>7.6174946229080795</v>
      </c>
      <c r="E140" s="260">
        <f t="shared" si="13"/>
        <v>2.0523817086065969E-5</v>
      </c>
      <c r="F140" s="263">
        <f t="shared" si="10"/>
        <v>1.1013266572158767E-6</v>
      </c>
      <c r="G140" s="260"/>
      <c r="H140" s="257"/>
      <c r="I140" s="257">
        <f t="shared" si="14"/>
        <v>0</v>
      </c>
      <c r="L140"/>
      <c r="M140" s="14"/>
      <c r="N140"/>
      <c r="P140" s="14"/>
    </row>
    <row r="141" spans="1:16" x14ac:dyDescent="0.2">
      <c r="A141">
        <f t="shared" si="11"/>
        <v>119</v>
      </c>
      <c r="B141" s="21">
        <f t="shared" si="12"/>
        <v>4.958333333333333</v>
      </c>
      <c r="C141" s="21">
        <f t="shared" si="9"/>
        <v>8.6296826958671708</v>
      </c>
      <c r="D141" s="260">
        <f t="shared" si="15"/>
        <v>7.6154346175735377</v>
      </c>
      <c r="E141" s="260">
        <f t="shared" si="13"/>
        <v>2.126942268573924E-5</v>
      </c>
      <c r="F141" s="263">
        <f t="shared" si="10"/>
        <v>9.815471550625122E-7</v>
      </c>
      <c r="G141" s="260"/>
      <c r="H141" s="257"/>
      <c r="I141" s="257">
        <f t="shared" si="14"/>
        <v>0</v>
      </c>
      <c r="L141"/>
      <c r="M141" s="14"/>
      <c r="N141"/>
      <c r="P141" s="14"/>
    </row>
    <row r="142" spans="1:16" x14ac:dyDescent="0.2">
      <c r="A142">
        <f t="shared" si="11"/>
        <v>120</v>
      </c>
      <c r="B142" s="21">
        <f t="shared" si="12"/>
        <v>5</v>
      </c>
      <c r="C142" s="21">
        <f t="shared" si="9"/>
        <v>8.5397969880945883</v>
      </c>
      <c r="D142" s="260">
        <f t="shared" si="15"/>
        <v>7.6049908384276481</v>
      </c>
      <c r="E142" s="260">
        <f t="shared" si="13"/>
        <v>2.2007261484700728E-5</v>
      </c>
      <c r="F142" s="263">
        <f t="shared" si="10"/>
        <v>8.7479478617801394E-7</v>
      </c>
      <c r="G142" s="260"/>
      <c r="H142" s="257">
        <f>D142*Ausbeute</f>
        <v>7.0726414797377135</v>
      </c>
      <c r="I142" s="257">
        <f t="shared" si="14"/>
        <v>2.0466753180771678E-5</v>
      </c>
      <c r="L142"/>
      <c r="M142" s="14"/>
      <c r="N142"/>
      <c r="P142" s="14"/>
    </row>
    <row r="143" spans="1:16" x14ac:dyDescent="0.2">
      <c r="A143">
        <f t="shared" si="11"/>
        <v>121</v>
      </c>
      <c r="B143" s="21">
        <f t="shared" si="12"/>
        <v>5.041666666666667</v>
      </c>
      <c r="C143" s="21">
        <f t="shared" si="9"/>
        <v>8.4508475187384704</v>
      </c>
      <c r="D143" s="260">
        <f t="shared" si="15"/>
        <v>1.2837387225427048</v>
      </c>
      <c r="E143" s="260">
        <f t="shared" si="13"/>
        <v>2.270675386682299E-6</v>
      </c>
      <c r="F143" s="263">
        <f t="shared" si="10"/>
        <v>7.7965272883451101E-7</v>
      </c>
      <c r="G143" s="260"/>
      <c r="H143" s="257"/>
      <c r="I143" s="257">
        <f t="shared" si="14"/>
        <v>0</v>
      </c>
      <c r="L143"/>
      <c r="M143" s="14"/>
      <c r="N143"/>
      <c r="P143" s="14"/>
    </row>
    <row r="144" spans="1:16" x14ac:dyDescent="0.2">
      <c r="A144">
        <f t="shared" si="11"/>
        <v>122</v>
      </c>
      <c r="B144" s="21">
        <f t="shared" si="12"/>
        <v>5.083333333333333</v>
      </c>
      <c r="C144" s="21">
        <f t="shared" si="9"/>
        <v>8.3628245360552551</v>
      </c>
      <c r="D144" s="260">
        <f t="shared" si="15"/>
        <v>1.9449780783710739</v>
      </c>
      <c r="E144" s="260">
        <f t="shared" si="13"/>
        <v>2.9932366221623835E-6</v>
      </c>
      <c r="F144" s="263">
        <f t="shared" si="10"/>
        <v>6.9485825382526354E-7</v>
      </c>
      <c r="G144" s="260"/>
      <c r="H144" s="257"/>
      <c r="I144" s="257">
        <f t="shared" si="14"/>
        <v>0</v>
      </c>
      <c r="L144"/>
      <c r="M144" s="14"/>
      <c r="N144"/>
      <c r="P144" s="14"/>
    </row>
    <row r="145" spans="1:16" x14ac:dyDescent="0.2">
      <c r="A145">
        <f t="shared" si="11"/>
        <v>123</v>
      </c>
      <c r="B145" s="21">
        <f t="shared" si="12"/>
        <v>5.125</v>
      </c>
      <c r="C145" s="21">
        <f t="shared" si="9"/>
        <v>8.2757183898743243</v>
      </c>
      <c r="D145" s="260">
        <f t="shared" si="15"/>
        <v>2.5259598767515201</v>
      </c>
      <c r="E145" s="260">
        <f t="shared" si="13"/>
        <v>3.7082712319342842E-6</v>
      </c>
      <c r="F145" s="263">
        <f t="shared" si="10"/>
        <v>6.1928596547191515E-7</v>
      </c>
      <c r="G145" s="260"/>
      <c r="H145" s="257"/>
      <c r="I145" s="257">
        <f t="shared" si="14"/>
        <v>0</v>
      </c>
      <c r="L145"/>
      <c r="M145" s="14"/>
      <c r="N145"/>
      <c r="P145" s="14"/>
    </row>
    <row r="146" spans="1:16" x14ac:dyDescent="0.2">
      <c r="A146">
        <f t="shared" si="11"/>
        <v>124</v>
      </c>
      <c r="B146" s="21">
        <f t="shared" si="12"/>
        <v>5.166666666666667</v>
      </c>
      <c r="C146" s="21">
        <f t="shared" si="9"/>
        <v>8.1895195305400552</v>
      </c>
      <c r="D146" s="260">
        <f t="shared" si="15"/>
        <v>3.0354997578740965</v>
      </c>
      <c r="E146" s="260">
        <f t="shared" si="13"/>
        <v>4.4158576124009569E-6</v>
      </c>
      <c r="F146" s="263">
        <f t="shared" si="10"/>
        <v>5.5193286532784808E-7</v>
      </c>
      <c r="G146" s="260"/>
      <c r="H146" s="257"/>
      <c r="I146" s="257">
        <f t="shared" si="14"/>
        <v>0</v>
      </c>
      <c r="L146"/>
      <c r="M146" s="14"/>
      <c r="N146"/>
      <c r="P146" s="14"/>
    </row>
    <row r="147" spans="1:16" x14ac:dyDescent="0.2">
      <c r="A147">
        <f t="shared" si="11"/>
        <v>125</v>
      </c>
      <c r="B147" s="21">
        <f t="shared" si="12"/>
        <v>5.208333333333333</v>
      </c>
      <c r="C147" s="21">
        <f t="shared" si="9"/>
        <v>8.1042185078648501</v>
      </c>
      <c r="D147" s="260">
        <f t="shared" si="15"/>
        <v>3.4814536741979083</v>
      </c>
      <c r="E147" s="260">
        <f t="shared" si="13"/>
        <v>5.1160733433981212E-6</v>
      </c>
      <c r="F147" s="263">
        <f t="shared" si="10"/>
        <v>4.9190504034250325E-7</v>
      </c>
      <c r="G147" s="260"/>
      <c r="H147" s="257"/>
      <c r="I147" s="257">
        <f t="shared" si="14"/>
        <v>0</v>
      </c>
      <c r="L147"/>
      <c r="M147" s="14"/>
      <c r="N147"/>
      <c r="P147" s="14"/>
    </row>
    <row r="148" spans="1:16" x14ac:dyDescent="0.2">
      <c r="A148">
        <f t="shared" si="11"/>
        <v>126</v>
      </c>
      <c r="B148" s="21">
        <f t="shared" si="12"/>
        <v>5.25</v>
      </c>
      <c r="C148" s="21">
        <f t="shared" si="9"/>
        <v>8.0198059700931026</v>
      </c>
      <c r="D148" s="260">
        <f t="shared" si="15"/>
        <v>3.8708222748308594</v>
      </c>
      <c r="E148" s="260">
        <f t="shared" si="13"/>
        <v>5.8089951966995202E-6</v>
      </c>
      <c r="F148" s="263">
        <f t="shared" si="10"/>
        <v>4.3840579881147177E-7</v>
      </c>
      <c r="G148" s="260"/>
      <c r="H148" s="257"/>
      <c r="I148" s="257">
        <f t="shared" si="14"/>
        <v>0</v>
      </c>
      <c r="L148"/>
      <c r="M148" s="14"/>
      <c r="N148"/>
      <c r="P148" s="14"/>
    </row>
    <row r="149" spans="1:16" x14ac:dyDescent="0.2">
      <c r="A149">
        <f t="shared" si="11"/>
        <v>127</v>
      </c>
      <c r="B149" s="21">
        <f t="shared" si="12"/>
        <v>5.291666666666667</v>
      </c>
      <c r="C149" s="21">
        <f t="shared" si="9"/>
        <v>7.9362726628759281</v>
      </c>
      <c r="D149" s="260">
        <f t="shared" si="15"/>
        <v>4.2098439370404828</v>
      </c>
      <c r="E149" s="260">
        <f t="shared" si="13"/>
        <v>6.4946991444335963E-6</v>
      </c>
      <c r="F149" s="263">
        <f t="shared" si="10"/>
        <v>3.9072509665219065E-7</v>
      </c>
      <c r="G149" s="260"/>
      <c r="H149" s="257"/>
      <c r="I149" s="257">
        <f t="shared" si="14"/>
        <v>0</v>
      </c>
      <c r="L149"/>
      <c r="M149" s="14"/>
      <c r="N149"/>
      <c r="P149" s="14"/>
    </row>
    <row r="150" spans="1:16" x14ac:dyDescent="0.2">
      <c r="A150">
        <f t="shared" si="11"/>
        <v>128</v>
      </c>
      <c r="B150" s="21">
        <f t="shared" si="12"/>
        <v>5.333333333333333</v>
      </c>
      <c r="C150" s="21">
        <f t="shared" ref="C150:C213" si="16">Ao_MuNuk*EXP(-lambdaMNuk*t)</f>
        <v>7.853609428256604</v>
      </c>
      <c r="D150" s="260">
        <f t="shared" si="15"/>
        <v>4.5040776796268149</v>
      </c>
      <c r="E150" s="260">
        <f t="shared" si="13"/>
        <v>7.1732603674124961E-6</v>
      </c>
      <c r="F150" s="263">
        <f t="shared" ref="F150:F213" si="17">ZerfWahr1*EXP(-lambdaTNuk1*A150)</f>
        <v>3.4823011367036048E-7</v>
      </c>
      <c r="G150" s="260"/>
      <c r="H150" s="257"/>
      <c r="I150" s="257">
        <f t="shared" si="14"/>
        <v>0</v>
      </c>
      <c r="L150"/>
      <c r="M150" s="14"/>
      <c r="N150"/>
      <c r="P150" s="14"/>
    </row>
    <row r="151" spans="1:16" x14ac:dyDescent="0.2">
      <c r="A151">
        <f t="shared" ref="A151:A214" si="18">A150+dt</f>
        <v>129</v>
      </c>
      <c r="B151" s="21">
        <f t="shared" ref="B151:B214" si="19">A151/24</f>
        <v>5.375</v>
      </c>
      <c r="C151" s="21">
        <f t="shared" si="16"/>
        <v>7.7718072036665458</v>
      </c>
      <c r="D151" s="260">
        <f t="shared" si="15"/>
        <v>4.7584770585997873</v>
      </c>
      <c r="E151" s="260">
        <f t="shared" ref="E151:E214" si="20">($E150-$I150)*EXP(-lambdaTNuk2*dt)+$C151*ZerfWahr2*(lambdaTNuk2/(lambdaTNuk2-lambdaMNuk))*(1-EXP(-(lambdaTNuk2-lambdaMNuk)*dt))</f>
        <v>7.8447532633743253E-6</v>
      </c>
      <c r="F151" s="263">
        <f t="shared" si="17"/>
        <v>3.1035685474490317E-7</v>
      </c>
      <c r="G151" s="260"/>
      <c r="H151" s="257"/>
      <c r="I151" s="257">
        <f t="shared" ref="I151:I214" si="21">H151/D151*E151</f>
        <v>0</v>
      </c>
      <c r="L151"/>
      <c r="M151" s="14"/>
      <c r="N151"/>
      <c r="P151" s="14"/>
    </row>
    <row r="152" spans="1:16" x14ac:dyDescent="0.2">
      <c r="A152">
        <f t="shared" si="18"/>
        <v>130</v>
      </c>
      <c r="B152" s="21">
        <f t="shared" si="19"/>
        <v>5.416666666666667</v>
      </c>
      <c r="C152" s="21">
        <f t="shared" si="16"/>
        <v>7.6908570209317642</v>
      </c>
      <c r="D152" s="260">
        <f t="shared" ref="D152:D215" si="22">($D151-$H151)*EXP(-lambdaTNuk1*dt)+Ao_MuNuk_t*ZerfWahr1*(lambdaTNuk1/(lambdaTNuk1-lambdaMNuk))*(1-EXP(-(lambdaTNuk1-lambdaMNuk)*dt))</f>
        <v>4.9774560259202829</v>
      </c>
      <c r="E152" s="260">
        <f t="shared" si="20"/>
        <v>8.5092514551395501E-6</v>
      </c>
      <c r="F152" s="263">
        <f t="shared" si="17"/>
        <v>2.7660266446206294E-7</v>
      </c>
      <c r="G152" s="260"/>
      <c r="H152" s="257"/>
      <c r="I152" s="257">
        <f t="shared" si="21"/>
        <v>0</v>
      </c>
      <c r="L152"/>
      <c r="M152" s="14"/>
      <c r="N152"/>
      <c r="P152" s="14"/>
    </row>
    <row r="153" spans="1:16" x14ac:dyDescent="0.2">
      <c r="A153">
        <f t="shared" si="18"/>
        <v>131</v>
      </c>
      <c r="B153" s="21">
        <f t="shared" si="19"/>
        <v>5.458333333333333</v>
      </c>
      <c r="C153" s="21">
        <f t="shared" si="16"/>
        <v>7.6107500052896651</v>
      </c>
      <c r="D153" s="260">
        <f t="shared" si="22"/>
        <v>5.1649476253973035</v>
      </c>
      <c r="E153" s="260">
        <f t="shared" si="20"/>
        <v>9.1668277986824404E-6</v>
      </c>
      <c r="F153" s="263">
        <f t="shared" si="17"/>
        <v>2.4651955585256549E-7</v>
      </c>
      <c r="G153" s="260"/>
      <c r="H153" s="257"/>
      <c r="I153" s="257">
        <f t="shared" si="21"/>
        <v>0</v>
      </c>
      <c r="L153"/>
      <c r="M153" s="14"/>
      <c r="N153"/>
      <c r="P153" s="14"/>
    </row>
    <row r="154" spans="1:16" x14ac:dyDescent="0.2">
      <c r="A154">
        <f t="shared" si="18"/>
        <v>132</v>
      </c>
      <c r="B154" s="21">
        <f t="shared" si="19"/>
        <v>5.5</v>
      </c>
      <c r="C154" s="21">
        <f t="shared" si="16"/>
        <v>7.5314773744160783</v>
      </c>
      <c r="D154" s="260">
        <f t="shared" si="22"/>
        <v>5.3244563047680264</v>
      </c>
      <c r="E154" s="260">
        <f t="shared" si="20"/>
        <v>9.8175543911184509E-6</v>
      </c>
      <c r="F154" s="263">
        <f t="shared" si="17"/>
        <v>2.1970826469056386E-7</v>
      </c>
      <c r="G154" s="260"/>
      <c r="H154" s="257"/>
      <c r="I154" s="257">
        <f t="shared" si="21"/>
        <v>0</v>
      </c>
      <c r="L154"/>
      <c r="M154" s="14"/>
      <c r="N154"/>
      <c r="P154" s="14"/>
    </row>
    <row r="155" spans="1:16" x14ac:dyDescent="0.2">
      <c r="A155">
        <f t="shared" si="18"/>
        <v>133</v>
      </c>
      <c r="B155" s="21">
        <f t="shared" si="19"/>
        <v>5.541666666666667</v>
      </c>
      <c r="C155" s="21">
        <f t="shared" si="16"/>
        <v>7.4530304374624432</v>
      </c>
      <c r="D155" s="260">
        <f t="shared" si="22"/>
        <v>5.4591045382611227</v>
      </c>
      <c r="E155" s="260">
        <f t="shared" si="20"/>
        <v>1.0461502578608396E-5</v>
      </c>
      <c r="F155" s="263">
        <f t="shared" si="17"/>
        <v>1.9581295044279758E-7</v>
      </c>
      <c r="G155" s="260"/>
      <c r="H155" s="257"/>
      <c r="I155" s="257">
        <f t="shared" si="21"/>
        <v>0</v>
      </c>
      <c r="L155"/>
      <c r="M155" s="14"/>
      <c r="N155"/>
      <c r="P155" s="14"/>
    </row>
    <row r="156" spans="1:16" x14ac:dyDescent="0.2">
      <c r="A156">
        <f t="shared" si="18"/>
        <v>134</v>
      </c>
      <c r="B156" s="21">
        <f t="shared" si="19"/>
        <v>5.583333333333333</v>
      </c>
      <c r="C156" s="21">
        <f t="shared" si="16"/>
        <v>7.3754005941029943</v>
      </c>
      <c r="D156" s="260">
        <f t="shared" si="22"/>
        <v>5.5716743784320819</v>
      </c>
      <c r="E156" s="260">
        <f t="shared" si="20"/>
        <v>1.1098742964180303E-5</v>
      </c>
      <c r="F156" s="263">
        <f t="shared" si="17"/>
        <v>1.7451647353874072E-7</v>
      </c>
      <c r="G156" s="260"/>
      <c r="H156" s="257"/>
      <c r="I156" s="257">
        <f t="shared" si="21"/>
        <v>0</v>
      </c>
      <c r="L156"/>
      <c r="M156" s="14"/>
      <c r="N156"/>
      <c r="P156" s="14"/>
    </row>
    <row r="157" spans="1:16" x14ac:dyDescent="0.2">
      <c r="A157">
        <f t="shared" si="18"/>
        <v>135</v>
      </c>
      <c r="B157" s="21">
        <f t="shared" si="19"/>
        <v>5.625</v>
      </c>
      <c r="C157" s="21">
        <f t="shared" si="16"/>
        <v>7.2985793335919027</v>
      </c>
      <c r="D157" s="260">
        <f t="shared" si="22"/>
        <v>5.6646444887602536</v>
      </c>
      <c r="E157" s="260">
        <f t="shared" si="20"/>
        <v>1.1729345415469792E-5</v>
      </c>
      <c r="F157" s="263">
        <f t="shared" si="17"/>
        <v>1.5553618628148446E-7</v>
      </c>
      <c r="G157" s="260"/>
      <c r="H157" s="257"/>
      <c r="I157" s="257">
        <f t="shared" si="21"/>
        <v>0</v>
      </c>
      <c r="L157"/>
      <c r="M157" s="14"/>
      <c r="N157"/>
      <c r="P157" s="14"/>
    </row>
    <row r="158" spans="1:16" x14ac:dyDescent="0.2">
      <c r="A158">
        <f t="shared" si="18"/>
        <v>136</v>
      </c>
      <c r="B158" s="21">
        <f t="shared" si="19"/>
        <v>5.666666666666667</v>
      </c>
      <c r="C158" s="21">
        <f t="shared" si="16"/>
        <v>7.2225582338302114</v>
      </c>
      <c r="D158" s="260">
        <f t="shared" si="22"/>
        <v>5.740223148517674</v>
      </c>
      <c r="E158" s="260">
        <f t="shared" si="20"/>
        <v>1.2353379072379826E-5</v>
      </c>
      <c r="F158" s="263">
        <f t="shared" si="17"/>
        <v>1.3862018153614814E-7</v>
      </c>
      <c r="G158" s="260"/>
      <c r="H158" s="257"/>
      <c r="I158" s="257">
        <f t="shared" si="21"/>
        <v>0</v>
      </c>
      <c r="L158"/>
      <c r="M158" s="14"/>
      <c r="N158"/>
      <c r="P158" s="14"/>
    </row>
    <row r="159" spans="1:16" x14ac:dyDescent="0.2">
      <c r="A159">
        <f t="shared" si="18"/>
        <v>137</v>
      </c>
      <c r="B159" s="21">
        <f t="shared" si="19"/>
        <v>5.708333333333333</v>
      </c>
      <c r="C159" s="21">
        <f t="shared" si="16"/>
        <v>7.1473289604425103</v>
      </c>
      <c r="D159" s="260">
        <f t="shared" si="22"/>
        <v>5.8003776679634749</v>
      </c>
      <c r="E159" s="260">
        <f t="shared" si="20"/>
        <v>1.2970912354660694E-5</v>
      </c>
      <c r="F159" s="263">
        <f t="shared" si="17"/>
        <v>1.235439494082678E-7</v>
      </c>
      <c r="G159" s="260"/>
      <c r="H159" s="257"/>
      <c r="I159" s="257">
        <f t="shared" si="21"/>
        <v>0</v>
      </c>
      <c r="L159"/>
      <c r="M159" s="14"/>
      <c r="N159"/>
      <c r="P159" s="14"/>
    </row>
    <row r="160" spans="1:16" x14ac:dyDescent="0.2">
      <c r="A160">
        <f t="shared" si="18"/>
        <v>138</v>
      </c>
      <c r="B160" s="21">
        <f t="shared" si="19"/>
        <v>5.75</v>
      </c>
      <c r="C160" s="21">
        <f t="shared" si="16"/>
        <v>7.0728832658632044</v>
      </c>
      <c r="D160" s="260">
        <f t="shared" si="22"/>
        <v>5.846860604275208</v>
      </c>
      <c r="E160" s="260">
        <f t="shared" si="20"/>
        <v>1.3582012969411022E-5</v>
      </c>
      <c r="F160" s="263">
        <f t="shared" si="17"/>
        <v>1.1010739753945916E-7</v>
      </c>
      <c r="G160" s="260"/>
      <c r="H160" s="257"/>
      <c r="I160" s="257">
        <f t="shared" si="21"/>
        <v>0</v>
      </c>
      <c r="L160"/>
      <c r="M160" s="14"/>
      <c r="N160"/>
      <c r="P160" s="14"/>
    </row>
    <row r="161" spans="1:16" x14ac:dyDescent="0.2">
      <c r="A161">
        <f t="shared" si="18"/>
        <v>139</v>
      </c>
      <c r="B161" s="21">
        <f t="shared" si="19"/>
        <v>5.791666666666667</v>
      </c>
      <c r="C161" s="21">
        <f t="shared" si="16"/>
        <v>6.9992129884323271</v>
      </c>
      <c r="D161" s="260">
        <f t="shared" si="22"/>
        <v>5.8812331261675794</v>
      </c>
      <c r="E161" s="260">
        <f t="shared" si="20"/>
        <v>1.4186747918500672E-5</v>
      </c>
      <c r="F161" s="263">
        <f t="shared" si="17"/>
        <v>9.8132195473598303E-8</v>
      </c>
      <c r="G161" s="260"/>
      <c r="H161" s="257"/>
      <c r="I161" s="257">
        <f t="shared" si="21"/>
        <v>0</v>
      </c>
      <c r="L161"/>
      <c r="M161" s="14"/>
      <c r="N161"/>
      <c r="P161" s="14"/>
    </row>
    <row r="162" spans="1:16" x14ac:dyDescent="0.2">
      <c r="A162">
        <f t="shared" si="18"/>
        <v>140</v>
      </c>
      <c r="B162" s="21">
        <f t="shared" si="19"/>
        <v>5.833333333333333</v>
      </c>
      <c r="C162" s="21">
        <f t="shared" si="16"/>
        <v>6.9263100515007556</v>
      </c>
      <c r="D162" s="260">
        <f t="shared" si="22"/>
        <v>5.9048858373062201</v>
      </c>
      <c r="E162" s="260">
        <f t="shared" si="20"/>
        <v>1.4785183505916319E-5</v>
      </c>
      <c r="F162" s="263">
        <f t="shared" si="17"/>
        <v>8.7459407847846466E-8</v>
      </c>
      <c r="G162" s="260"/>
      <c r="H162" s="257"/>
      <c r="I162" s="257">
        <f t="shared" si="21"/>
        <v>0</v>
      </c>
      <c r="L162"/>
      <c r="M162" s="14"/>
      <c r="N162"/>
      <c r="P162" s="14"/>
    </row>
    <row r="163" spans="1:16" x14ac:dyDescent="0.2">
      <c r="A163">
        <f t="shared" si="18"/>
        <v>141</v>
      </c>
      <c r="B163" s="21">
        <f t="shared" si="19"/>
        <v>5.875</v>
      </c>
      <c r="C163" s="21">
        <f t="shared" si="16"/>
        <v>6.8541664625447369</v>
      </c>
      <c r="D163" s="260">
        <f t="shared" si="22"/>
        <v>5.9190573348970181</v>
      </c>
      <c r="E163" s="260">
        <f t="shared" si="20"/>
        <v>1.5377385345030508E-5</v>
      </c>
      <c r="F163" s="263">
        <f t="shared" si="17"/>
        <v>7.7947384996128937E-8</v>
      </c>
      <c r="G163" s="260"/>
      <c r="H163" s="257"/>
      <c r="I163" s="257">
        <f t="shared" si="21"/>
        <v>0</v>
      </c>
      <c r="L163"/>
      <c r="M163" s="14"/>
      <c r="N163"/>
      <c r="P163" s="14"/>
    </row>
    <row r="164" spans="1:16" x14ac:dyDescent="0.2">
      <c r="A164">
        <f t="shared" si="18"/>
        <v>142</v>
      </c>
      <c r="B164" s="21">
        <f t="shared" si="19"/>
        <v>5.916666666666667</v>
      </c>
      <c r="C164" s="21">
        <f t="shared" si="16"/>
        <v>6.7827743122896669</v>
      </c>
      <c r="D164" s="260">
        <f t="shared" si="22"/>
        <v>5.9248507497726006</v>
      </c>
      <c r="E164" s="260">
        <f t="shared" si="20"/>
        <v>1.596341836579501E-5</v>
      </c>
      <c r="F164" s="263">
        <f t="shared" si="17"/>
        <v>6.9469882969077883E-8</v>
      </c>
      <c r="G164" s="260"/>
      <c r="H164" s="257"/>
      <c r="I164" s="257">
        <f t="shared" si="21"/>
        <v>0</v>
      </c>
      <c r="L164"/>
      <c r="M164" s="14"/>
      <c r="N164"/>
      <c r="P164" s="14"/>
    </row>
    <row r="165" spans="1:16" x14ac:dyDescent="0.2">
      <c r="A165">
        <f t="shared" si="18"/>
        <v>143</v>
      </c>
      <c r="B165" s="21">
        <f t="shared" si="19"/>
        <v>5.958333333333333</v>
      </c>
      <c r="C165" s="21">
        <f t="shared" si="16"/>
        <v>6.7121257738429598</v>
      </c>
      <c r="D165" s="260">
        <f t="shared" si="22"/>
        <v>5.9232484875077525</v>
      </c>
      <c r="E165" s="260">
        <f t="shared" si="20"/>
        <v>1.6543346821859247E-5</v>
      </c>
      <c r="F165" s="263">
        <f t="shared" si="17"/>
        <v>6.1914388019265208E-8</v>
      </c>
      <c r="G165" s="260"/>
      <c r="H165" s="257"/>
      <c r="I165" s="257">
        <f t="shared" si="21"/>
        <v>0</v>
      </c>
      <c r="L165"/>
      <c r="M165" s="14"/>
      <c r="N165"/>
      <c r="P165" s="14"/>
    </row>
    <row r="166" spans="1:16" x14ac:dyDescent="0.2">
      <c r="A166">
        <f t="shared" si="18"/>
        <v>144</v>
      </c>
      <c r="B166" s="21">
        <f t="shared" si="19"/>
        <v>6</v>
      </c>
      <c r="C166" s="21">
        <f t="shared" si="16"/>
        <v>6.6422131018359813</v>
      </c>
      <c r="D166" s="260">
        <f t="shared" si="22"/>
        <v>5.9151253662194643</v>
      </c>
      <c r="E166" s="260">
        <f t="shared" si="20"/>
        <v>1.7117234297614576E-5</v>
      </c>
      <c r="F166" s="263">
        <f t="shared" si="17"/>
        <v>5.5180623314227153E-8</v>
      </c>
      <c r="G166" s="260"/>
      <c r="H166" s="257">
        <f>D166*Ausbeute</f>
        <v>5.5010665905841023</v>
      </c>
      <c r="I166" s="257">
        <f t="shared" si="21"/>
        <v>1.5919027896781556E-5</v>
      </c>
      <c r="L166"/>
      <c r="M166" s="14"/>
      <c r="N166"/>
      <c r="P166" s="14"/>
    </row>
    <row r="167" spans="1:16" x14ac:dyDescent="0.2">
      <c r="A167">
        <f t="shared" si="18"/>
        <v>145</v>
      </c>
      <c r="B167" s="21">
        <f t="shared" si="19"/>
        <v>6.041666666666667</v>
      </c>
      <c r="C167" s="21">
        <f t="shared" si="16"/>
        <v>6.5730286315748936</v>
      </c>
      <c r="D167" s="260">
        <f t="shared" si="22"/>
        <v>0.99848581577679207</v>
      </c>
      <c r="E167" s="260">
        <f t="shared" si="20"/>
        <v>1.7661268526091233E-6</v>
      </c>
      <c r="F167" s="263">
        <f t="shared" si="17"/>
        <v>4.9179218058315958E-8</v>
      </c>
      <c r="G167" s="260"/>
      <c r="H167" s="257"/>
      <c r="I167" s="257">
        <f t="shared" si="21"/>
        <v>0</v>
      </c>
      <c r="L167"/>
      <c r="M167" s="14"/>
      <c r="N167"/>
      <c r="P167" s="14"/>
    </row>
    <row r="168" spans="1:16" x14ac:dyDescent="0.2">
      <c r="A168">
        <f t="shared" si="18"/>
        <v>146</v>
      </c>
      <c r="B168" s="21">
        <f t="shared" si="19"/>
        <v>6.083333333333333</v>
      </c>
      <c r="C168" s="21">
        <f t="shared" si="16"/>
        <v>6.5045647782003639</v>
      </c>
      <c r="D168" s="260">
        <f t="shared" si="22"/>
        <v>1.5127946124441864</v>
      </c>
      <c r="E168" s="260">
        <f t="shared" si="20"/>
        <v>2.3281315128882146E-6</v>
      </c>
      <c r="F168" s="263">
        <f t="shared" si="17"/>
        <v>4.3830521359910023E-8</v>
      </c>
      <c r="G168" s="260"/>
      <c r="H168" s="257"/>
      <c r="I168" s="257">
        <f t="shared" si="21"/>
        <v>0</v>
      </c>
      <c r="L168"/>
      <c r="M168" s="14"/>
      <c r="N168"/>
      <c r="P168" s="14"/>
    </row>
    <row r="169" spans="1:16" x14ac:dyDescent="0.2">
      <c r="A169">
        <f t="shared" si="18"/>
        <v>147</v>
      </c>
      <c r="B169" s="21">
        <f t="shared" si="19"/>
        <v>6.125</v>
      </c>
      <c r="C169" s="21">
        <f t="shared" si="16"/>
        <v>6.4368140358560204</v>
      </c>
      <c r="D169" s="260">
        <f t="shared" si="22"/>
        <v>1.9646794662069769</v>
      </c>
      <c r="E169" s="260">
        <f t="shared" si="20"/>
        <v>2.884281999823231E-6</v>
      </c>
      <c r="F169" s="263">
        <f t="shared" si="17"/>
        <v>3.9063545101581474E-8</v>
      </c>
      <c r="G169" s="260"/>
      <c r="H169" s="257"/>
      <c r="I169" s="257">
        <f t="shared" si="21"/>
        <v>0</v>
      </c>
      <c r="L169"/>
      <c r="M169" s="14"/>
      <c r="N169"/>
      <c r="P169" s="14"/>
    </row>
    <row r="170" spans="1:16" x14ac:dyDescent="0.2">
      <c r="A170">
        <f t="shared" si="18"/>
        <v>148</v>
      </c>
      <c r="B170" s="21">
        <f t="shared" si="19"/>
        <v>6.166666666666667</v>
      </c>
      <c r="C170" s="21">
        <f t="shared" si="16"/>
        <v>6.3697689768655543</v>
      </c>
      <c r="D170" s="260">
        <f t="shared" si="22"/>
        <v>2.3609971396852871</v>
      </c>
      <c r="E170" s="260">
        <f t="shared" si="20"/>
        <v>3.4346392897600484E-6</v>
      </c>
      <c r="F170" s="263">
        <f t="shared" si="17"/>
        <v>3.4815021782949261E-8</v>
      </c>
      <c r="G170" s="260"/>
      <c r="H170" s="257"/>
      <c r="I170" s="257">
        <f t="shared" si="21"/>
        <v>0</v>
      </c>
      <c r="L170"/>
      <c r="M170" s="14"/>
      <c r="N170"/>
      <c r="P170" s="14"/>
    </row>
    <row r="171" spans="1:16" x14ac:dyDescent="0.2">
      <c r="A171">
        <f t="shared" si="18"/>
        <v>149</v>
      </c>
      <c r="B171" s="21">
        <f t="shared" si="19"/>
        <v>6.208333333333333</v>
      </c>
      <c r="C171" s="21">
        <f t="shared" si="16"/>
        <v>6.3034222509184241</v>
      </c>
      <c r="D171" s="260">
        <f t="shared" si="22"/>
        <v>2.707857954989116</v>
      </c>
      <c r="E171" s="260">
        <f t="shared" si="20"/>
        <v>3.9792637239224646E-6</v>
      </c>
      <c r="F171" s="263">
        <f t="shared" si="17"/>
        <v>3.10285648318734E-8</v>
      </c>
      <c r="G171" s="260"/>
      <c r="H171" s="257"/>
      <c r="I171" s="257">
        <f t="shared" si="21"/>
        <v>0</v>
      </c>
      <c r="L171"/>
      <c r="M171" s="14"/>
      <c r="N171"/>
      <c r="P171" s="14"/>
    </row>
    <row r="172" spans="1:16" x14ac:dyDescent="0.2">
      <c r="A172">
        <f t="shared" si="18"/>
        <v>150</v>
      </c>
      <c r="B172" s="21">
        <f t="shared" si="19"/>
        <v>6.25</v>
      </c>
      <c r="C172" s="21">
        <f t="shared" si="16"/>
        <v>6.2377665842640067</v>
      </c>
      <c r="D172" s="260">
        <f t="shared" si="22"/>
        <v>3.0107069833878009</v>
      </c>
      <c r="E172" s="260">
        <f t="shared" si="20"/>
        <v>4.5182150150275524E-6</v>
      </c>
      <c r="F172" s="263">
        <f t="shared" si="17"/>
        <v>2.7653920239604457E-8</v>
      </c>
      <c r="G172" s="260"/>
      <c r="H172" s="257"/>
      <c r="I172" s="257">
        <f t="shared" si="21"/>
        <v>0</v>
      </c>
      <c r="L172"/>
      <c r="M172" s="14"/>
      <c r="N172"/>
      <c r="P172" s="14"/>
    </row>
    <row r="173" spans="1:16" x14ac:dyDescent="0.2">
      <c r="A173">
        <f t="shared" si="18"/>
        <v>151</v>
      </c>
      <c r="B173" s="21">
        <f t="shared" si="19"/>
        <v>6.291666666666667</v>
      </c>
      <c r="C173" s="21">
        <f t="shared" si="16"/>
        <v>6.1727947789141702</v>
      </c>
      <c r="D173" s="260">
        <f t="shared" si="22"/>
        <v>3.2743964047725451</v>
      </c>
      <c r="E173" s="260">
        <f t="shared" si="20"/>
        <v>5.0515522538321078E-6</v>
      </c>
      <c r="F173" s="263">
        <f t="shared" si="17"/>
        <v>2.4646299587560806E-8</v>
      </c>
      <c r="G173" s="260"/>
      <c r="H173" s="257"/>
      <c r="I173" s="257">
        <f t="shared" si="21"/>
        <v>0</v>
      </c>
      <c r="L173"/>
      <c r="M173" s="14"/>
      <c r="N173"/>
      <c r="P173" s="14"/>
    </row>
    <row r="174" spans="1:16" x14ac:dyDescent="0.2">
      <c r="A174">
        <f t="shared" si="18"/>
        <v>152</v>
      </c>
      <c r="B174" s="21">
        <f t="shared" si="19"/>
        <v>6.333333333333333</v>
      </c>
      <c r="C174" s="21">
        <f t="shared" si="16"/>
        <v>6.1084997118541366</v>
      </c>
      <c r="D174" s="260">
        <f t="shared" si="22"/>
        <v>3.5032499972798092</v>
      </c>
      <c r="E174" s="260">
        <f t="shared" si="20"/>
        <v>5.5793339156109128E-6</v>
      </c>
      <c r="F174" s="263">
        <f t="shared" si="17"/>
        <v>2.1965785613638131E-8</v>
      </c>
      <c r="G174" s="260"/>
      <c r="H174" s="257"/>
      <c r="I174" s="257">
        <f t="shared" si="21"/>
        <v>0</v>
      </c>
      <c r="L174"/>
      <c r="M174" s="14"/>
      <c r="N174"/>
      <c r="P174" s="14"/>
    </row>
    <row r="175" spans="1:16" x14ac:dyDescent="0.2">
      <c r="A175">
        <f t="shared" si="18"/>
        <v>153</v>
      </c>
      <c r="B175" s="21">
        <f t="shared" si="19"/>
        <v>6.375</v>
      </c>
      <c r="C175" s="21">
        <f t="shared" si="16"/>
        <v>6.0448743342615643</v>
      </c>
      <c r="D175" s="260">
        <f t="shared" si="22"/>
        <v>3.7011206129944507</v>
      </c>
      <c r="E175" s="260">
        <f t="shared" si="20"/>
        <v>6.1016178665675158E-6</v>
      </c>
      <c r="F175" s="263">
        <f t="shared" si="17"/>
        <v>1.9576802428703326E-8</v>
      </c>
      <c r="G175" s="260"/>
      <c r="H175" s="257"/>
      <c r="I175" s="257">
        <f t="shared" si="21"/>
        <v>0</v>
      </c>
      <c r="L175"/>
      <c r="M175" s="14"/>
      <c r="N175"/>
      <c r="P175" s="14"/>
    </row>
    <row r="176" spans="1:16" x14ac:dyDescent="0.2">
      <c r="A176">
        <f t="shared" si="18"/>
        <v>154</v>
      </c>
      <c r="B176" s="21">
        <f t="shared" si="19"/>
        <v>6.416666666666667</v>
      </c>
      <c r="C176" s="21">
        <f t="shared" si="16"/>
        <v>5.9819116707337816</v>
      </c>
      <c r="D176" s="260">
        <f t="shared" si="22"/>
        <v>3.8714414025623589</v>
      </c>
      <c r="E176" s="260">
        <f t="shared" si="20"/>
        <v>6.6184613701782476E-6</v>
      </c>
      <c r="F176" s="263">
        <f t="shared" si="17"/>
        <v>1.7447643351965186E-8</v>
      </c>
      <c r="G176" s="260"/>
      <c r="H176" s="257"/>
      <c r="I176" s="257">
        <f t="shared" si="21"/>
        <v>0</v>
      </c>
      <c r="L176"/>
      <c r="M176" s="14"/>
      <c r="N176"/>
      <c r="P176" s="14"/>
    </row>
    <row r="177" spans="1:16" x14ac:dyDescent="0.2">
      <c r="A177">
        <f t="shared" si="18"/>
        <v>155</v>
      </c>
      <c r="B177" s="21">
        <f t="shared" si="19"/>
        <v>6.458333333333333</v>
      </c>
      <c r="C177" s="21">
        <f t="shared" si="16"/>
        <v>5.9196048185230401</v>
      </c>
      <c r="D177" s="260">
        <f t="shared" si="22"/>
        <v>4.0172714685774995</v>
      </c>
      <c r="E177" s="260">
        <f t="shared" si="20"/>
        <v>7.1299210934701502E-6</v>
      </c>
      <c r="F177" s="263">
        <f t="shared" si="17"/>
        <v>1.55500500986329E-8</v>
      </c>
      <c r="G177" s="260"/>
      <c r="H177" s="257"/>
      <c r="I177" s="257">
        <f t="shared" si="21"/>
        <v>0</v>
      </c>
      <c r="L177"/>
      <c r="M177" s="14"/>
      <c r="N177"/>
      <c r="P177" s="14"/>
    </row>
    <row r="178" spans="1:16" x14ac:dyDescent="0.2">
      <c r="A178">
        <f t="shared" si="18"/>
        <v>156</v>
      </c>
      <c r="B178" s="21">
        <f t="shared" si="19"/>
        <v>6.5</v>
      </c>
      <c r="C178" s="21">
        <f t="shared" si="16"/>
        <v>5.8579469467797676</v>
      </c>
      <c r="D178" s="260">
        <f t="shared" si="22"/>
        <v>4.1413365536666626</v>
      </c>
      <c r="E178" s="260">
        <f t="shared" si="20"/>
        <v>7.6360531132335186E-6</v>
      </c>
      <c r="F178" s="263">
        <f t="shared" si="17"/>
        <v>1.3858837734825538E-8</v>
      </c>
      <c r="G178" s="260"/>
      <c r="H178" s="257"/>
      <c r="I178" s="257">
        <f t="shared" si="21"/>
        <v>0</v>
      </c>
      <c r="L178"/>
      <c r="M178" s="14"/>
      <c r="N178"/>
      <c r="P178" s="14"/>
    </row>
    <row r="179" spans="1:16" x14ac:dyDescent="0.2">
      <c r="A179">
        <f t="shared" si="18"/>
        <v>157</v>
      </c>
      <c r="B179" s="21">
        <f t="shared" si="19"/>
        <v>6.541666666666667</v>
      </c>
      <c r="C179" s="21">
        <f t="shared" si="16"/>
        <v>5.796931295803665</v>
      </c>
      <c r="D179" s="260">
        <f t="shared" si="22"/>
        <v>4.2460653032953939</v>
      </c>
      <c r="E179" s="260">
        <f t="shared" si="20"/>
        <v>8.1369129221697361E-6</v>
      </c>
      <c r="F179" s="263">
        <f t="shared" si="17"/>
        <v>1.2351560422117871E-8</v>
      </c>
      <c r="G179" s="260"/>
      <c r="H179" s="257"/>
      <c r="I179" s="257">
        <f t="shared" si="21"/>
        <v>0</v>
      </c>
      <c r="L179"/>
      <c r="M179" s="14"/>
      <c r="N179"/>
      <c r="P179" s="14"/>
    </row>
    <row r="180" spans="1:16" x14ac:dyDescent="0.2">
      <c r="A180">
        <f t="shared" si="18"/>
        <v>158</v>
      </c>
      <c r="B180" s="21">
        <f t="shared" si="19"/>
        <v>6.583333333333333</v>
      </c>
      <c r="C180" s="21">
        <f t="shared" si="16"/>
        <v>5.7365511763026449</v>
      </c>
      <c r="D180" s="260">
        <f t="shared" si="22"/>
        <v>4.3336215845860409</v>
      </c>
      <c r="E180" s="260">
        <f t="shared" si="20"/>
        <v>8.6325554349750722E-6</v>
      </c>
      <c r="F180" s="263">
        <f t="shared" si="17"/>
        <v>1.1008213515471189E-8</v>
      </c>
      <c r="G180" s="260"/>
      <c r="H180" s="257"/>
      <c r="I180" s="257">
        <f t="shared" si="21"/>
        <v>0</v>
      </c>
      <c r="L180"/>
      <c r="M180" s="14"/>
      <c r="N180"/>
      <c r="P180" s="14"/>
    </row>
    <row r="181" spans="1:16" x14ac:dyDescent="0.2">
      <c r="A181">
        <f t="shared" si="18"/>
        <v>159</v>
      </c>
      <c r="B181" s="21">
        <f t="shared" si="19"/>
        <v>6.625</v>
      </c>
      <c r="C181" s="21">
        <f t="shared" si="16"/>
        <v>5.6767999686594548</v>
      </c>
      <c r="D181" s="260">
        <f t="shared" si="22"/>
        <v>4.4059332900939552</v>
      </c>
      <c r="E181" s="260">
        <f t="shared" si="20"/>
        <v>9.1230349943611065E-6</v>
      </c>
      <c r="F181" s="263">
        <f t="shared" si="17"/>
        <v>9.8109680607807937E-9</v>
      </c>
      <c r="G181" s="260"/>
      <c r="H181" s="257"/>
      <c r="I181" s="257">
        <f t="shared" si="21"/>
        <v>0</v>
      </c>
      <c r="L181"/>
      <c r="M181" s="14"/>
      <c r="N181"/>
      <c r="P181" s="14"/>
    </row>
    <row r="182" spans="1:16" x14ac:dyDescent="0.2">
      <c r="A182">
        <f t="shared" si="18"/>
        <v>160</v>
      </c>
      <c r="B182" s="21">
        <f t="shared" si="19"/>
        <v>6.666666666666667</v>
      </c>
      <c r="C182" s="21">
        <f t="shared" si="16"/>
        <v>5.6176711222059579</v>
      </c>
      <c r="D182" s="260">
        <f t="shared" si="22"/>
        <v>4.4647180088360283</v>
      </c>
      <c r="E182" s="260">
        <f t="shared" si="20"/>
        <v>9.6084053770124604E-6</v>
      </c>
      <c r="F182" s="263">
        <f t="shared" si="17"/>
        <v>8.743934168280963E-9</v>
      </c>
      <c r="G182" s="260"/>
      <c r="H182" s="257"/>
      <c r="I182" s="257">
        <f t="shared" si="21"/>
        <v>0</v>
      </c>
      <c r="L182"/>
      <c r="M182" s="14"/>
      <c r="N182"/>
      <c r="P182" s="14"/>
    </row>
    <row r="183" spans="1:16" x14ac:dyDescent="0.2">
      <c r="A183">
        <f t="shared" si="18"/>
        <v>161</v>
      </c>
      <c r="B183" s="21">
        <f t="shared" si="19"/>
        <v>6.708333333333333</v>
      </c>
      <c r="C183" s="21">
        <f t="shared" si="16"/>
        <v>5.5591581545049671</v>
      </c>
      <c r="D183" s="260">
        <f t="shared" si="22"/>
        <v>4.5115059052876907</v>
      </c>
      <c r="E183" s="260">
        <f t="shared" si="20"/>
        <v>1.0088719799482455E-5</v>
      </c>
      <c r="F183" s="263">
        <f t="shared" si="17"/>
        <v>7.792950121289698E-9</v>
      </c>
      <c r="G183" s="260"/>
      <c r="H183" s="257"/>
      <c r="I183" s="257">
        <f t="shared" si="21"/>
        <v>0</v>
      </c>
      <c r="L183"/>
      <c r="M183" s="14"/>
      <c r="N183"/>
      <c r="P183" s="14"/>
    </row>
    <row r="184" spans="1:16" x14ac:dyDescent="0.2">
      <c r="A184">
        <f t="shared" si="18"/>
        <v>162</v>
      </c>
      <c r="B184" s="21">
        <f t="shared" si="19"/>
        <v>6.75</v>
      </c>
      <c r="C184" s="21">
        <f t="shared" si="16"/>
        <v>5.5012546506395568</v>
      </c>
      <c r="D184" s="260">
        <f t="shared" si="22"/>
        <v>4.5476601100084473</v>
      </c>
      <c r="E184" s="260">
        <f t="shared" si="20"/>
        <v>1.0564030924027374E-5</v>
      </c>
      <c r="F184" s="263">
        <f t="shared" si="17"/>
        <v>6.9453944213361696E-9</v>
      </c>
      <c r="G184" s="260"/>
      <c r="H184" s="257"/>
      <c r="I184" s="257">
        <f t="shared" si="21"/>
        <v>0</v>
      </c>
      <c r="L184"/>
      <c r="M184" s="14"/>
      <c r="N184"/>
      <c r="P184" s="14"/>
    </row>
    <row r="185" spans="1:16" x14ac:dyDescent="0.2">
      <c r="A185">
        <f t="shared" si="18"/>
        <v>163</v>
      </c>
      <c r="B185" s="21">
        <f t="shared" si="19"/>
        <v>6.791666666666667</v>
      </c>
      <c r="C185" s="21">
        <f t="shared" si="16"/>
        <v>5.4439542625097879</v>
      </c>
      <c r="D185" s="260">
        <f t="shared" si="22"/>
        <v>4.5743948925301696</v>
      </c>
      <c r="E185" s="260">
        <f t="shared" si="20"/>
        <v>1.1034390864379952E-5</v>
      </c>
      <c r="F185" s="263">
        <f t="shared" si="17"/>
        <v>6.1900182751258704E-9</v>
      </c>
      <c r="G185" s="260"/>
      <c r="H185" s="257"/>
      <c r="I185" s="257">
        <f t="shared" si="21"/>
        <v>0</v>
      </c>
      <c r="L185"/>
      <c r="M185" s="14"/>
      <c r="N185"/>
      <c r="P185" s="14"/>
    </row>
    <row r="186" spans="1:16" x14ac:dyDescent="0.2">
      <c r="A186">
        <f t="shared" si="18"/>
        <v>164</v>
      </c>
      <c r="B186" s="21">
        <f t="shared" si="19"/>
        <v>6.833333333333333</v>
      </c>
      <c r="C186" s="21">
        <f t="shared" si="16"/>
        <v>5.3872507081367385</v>
      </c>
      <c r="D186" s="260">
        <f t="shared" si="22"/>
        <v>4.5927918577083569</v>
      </c>
      <c r="E186" s="260">
        <f t="shared" si="20"/>
        <v>1.1499851191462727E-5</v>
      </c>
      <c r="F186" s="263">
        <f t="shared" si="17"/>
        <v>5.5167963001042747E-9</v>
      </c>
      <c r="G186" s="260"/>
      <c r="H186" s="257"/>
      <c r="I186" s="257">
        <f t="shared" si="21"/>
        <v>0</v>
      </c>
      <c r="L186"/>
      <c r="M186" s="14"/>
      <c r="N186"/>
      <c r="P186" s="14"/>
    </row>
    <row r="187" spans="1:16" x14ac:dyDescent="0.2">
      <c r="A187">
        <f t="shared" si="18"/>
        <v>165</v>
      </c>
      <c r="B187" s="21">
        <f t="shared" si="19"/>
        <v>6.875</v>
      </c>
      <c r="C187" s="21">
        <f t="shared" si="16"/>
        <v>5.3311377709738101</v>
      </c>
      <c r="D187" s="260">
        <f t="shared" si="22"/>
        <v>4.6038143805038327</v>
      </c>
      <c r="E187" s="260">
        <f t="shared" si="20"/>
        <v>1.1960462939041889E-5</v>
      </c>
      <c r="F187" s="263">
        <f t="shared" si="17"/>
        <v>4.9167934671768535E-9</v>
      </c>
      <c r="G187" s="260"/>
      <c r="H187" s="257"/>
      <c r="I187" s="257">
        <f t="shared" si="21"/>
        <v>0</v>
      </c>
      <c r="L187"/>
      <c r="M187" s="14"/>
      <c r="N187"/>
      <c r="P187" s="14"/>
    </row>
    <row r="188" spans="1:16" x14ac:dyDescent="0.2">
      <c r="A188">
        <f t="shared" si="18"/>
        <v>166</v>
      </c>
      <c r="B188" s="21">
        <f t="shared" si="19"/>
        <v>6.916666666666667</v>
      </c>
      <c r="C188" s="21">
        <f t="shared" si="16"/>
        <v>5.2756092992251755</v>
      </c>
      <c r="D188" s="260">
        <f t="shared" si="22"/>
        <v>4.6083204707826066</v>
      </c>
      <c r="E188" s="260">
        <f t="shared" si="20"/>
        <v>1.2416276609322228E-5</v>
      </c>
      <c r="F188" s="263">
        <f t="shared" si="17"/>
        <v>4.382046514644025E-9</v>
      </c>
      <c r="G188" s="260"/>
      <c r="H188" s="257"/>
      <c r="I188" s="257">
        <f t="shared" si="21"/>
        <v>0</v>
      </c>
      <c r="L188"/>
      <c r="M188" s="14"/>
      <c r="N188"/>
      <c r="P188" s="14"/>
    </row>
    <row r="189" spans="1:16" x14ac:dyDescent="0.2">
      <c r="A189">
        <f t="shared" si="18"/>
        <v>167</v>
      </c>
      <c r="B189" s="21">
        <f t="shared" si="19"/>
        <v>6.958333333333333</v>
      </c>
      <c r="C189" s="21">
        <f t="shared" si="16"/>
        <v>5.2206592051713621</v>
      </c>
      <c r="D189" s="260">
        <f t="shared" si="22"/>
        <v>4.6070742388846861</v>
      </c>
      <c r="E189" s="260">
        <f t="shared" si="20"/>
        <v>1.2867342178483816E-5</v>
      </c>
      <c r="F189" s="263">
        <f t="shared" si="17"/>
        <v>3.905458259472006E-9</v>
      </c>
      <c r="G189" s="260"/>
      <c r="H189" s="257"/>
      <c r="I189" s="257">
        <f t="shared" si="21"/>
        <v>0</v>
      </c>
      <c r="L189"/>
      <c r="M189" s="14"/>
      <c r="N189"/>
      <c r="P189" s="14"/>
    </row>
    <row r="190" spans="1:16" x14ac:dyDescent="0.2">
      <c r="A190">
        <f t="shared" si="18"/>
        <v>168</v>
      </c>
      <c r="B190" s="21">
        <f t="shared" si="19"/>
        <v>7</v>
      </c>
      <c r="C190" s="21">
        <f t="shared" si="16"/>
        <v>5.1662814645018234</v>
      </c>
      <c r="D190" s="260">
        <f t="shared" si="22"/>
        <v>4.6007561141418787</v>
      </c>
      <c r="E190" s="260">
        <f t="shared" si="20"/>
        <v>1.3313709102161009E-5</v>
      </c>
      <c r="F190" s="263">
        <f t="shared" si="17"/>
        <v>3.4807034031945E-9</v>
      </c>
      <c r="G190" s="260"/>
      <c r="H190" s="257">
        <f>D190*Ausbeute</f>
        <v>4.2787031861519473</v>
      </c>
      <c r="I190" s="257">
        <f t="shared" si="21"/>
        <v>1.2381749465009739E-5</v>
      </c>
      <c r="L190"/>
      <c r="M190" s="14"/>
      <c r="N190"/>
      <c r="P190" s="14"/>
    </row>
    <row r="191" spans="1:16" x14ac:dyDescent="0.2">
      <c r="A191">
        <f t="shared" si="18"/>
        <v>169</v>
      </c>
      <c r="B191" s="21">
        <f t="shared" si="19"/>
        <v>7.041666666666667</v>
      </c>
      <c r="C191" s="21">
        <f t="shared" si="16"/>
        <v>5.1124701156544887</v>
      </c>
      <c r="D191" s="260">
        <f t="shared" si="22"/>
        <v>0.77661747425565619</v>
      </c>
      <c r="E191" s="260">
        <f t="shared" si="20"/>
        <v>1.3736854382264123E-6</v>
      </c>
      <c r="F191" s="263">
        <f t="shared" si="17"/>
        <v>3.1021445822974258E-9</v>
      </c>
      <c r="G191" s="260"/>
      <c r="H191" s="257"/>
      <c r="I191" s="257">
        <f t="shared" si="21"/>
        <v>0</v>
      </c>
      <c r="L191"/>
      <c r="M191" s="14"/>
      <c r="N191"/>
      <c r="P191" s="14"/>
    </row>
    <row r="192" spans="1:16" x14ac:dyDescent="0.2">
      <c r="A192">
        <f t="shared" si="18"/>
        <v>170</v>
      </c>
      <c r="B192" s="21">
        <f t="shared" si="19"/>
        <v>7.083333333333333</v>
      </c>
      <c r="C192" s="21">
        <f t="shared" si="16"/>
        <v>5.0592192591621803</v>
      </c>
      <c r="D192" s="260">
        <f t="shared" si="22"/>
        <v>1.1766443873516164</v>
      </c>
      <c r="E192" s="260">
        <f t="shared" si="20"/>
        <v>1.8108099650740808E-6</v>
      </c>
      <c r="F192" s="263">
        <f t="shared" si="17"/>
        <v>2.7647575489038375E-9</v>
      </c>
      <c r="G192" s="260"/>
      <c r="H192" s="257"/>
      <c r="I192" s="257">
        <f t="shared" si="21"/>
        <v>0</v>
      </c>
      <c r="L192"/>
      <c r="M192" s="14"/>
      <c r="N192"/>
      <c r="P192" s="14"/>
    </row>
    <row r="193" spans="1:16" x14ac:dyDescent="0.2">
      <c r="A193">
        <f t="shared" si="18"/>
        <v>171</v>
      </c>
      <c r="B193" s="21">
        <f t="shared" si="19"/>
        <v>7.125</v>
      </c>
      <c r="C193" s="21">
        <f t="shared" si="16"/>
        <v>5.0065230570058414</v>
      </c>
      <c r="D193" s="260">
        <f t="shared" si="22"/>
        <v>1.5281182573240379</v>
      </c>
      <c r="E193" s="260">
        <f t="shared" si="20"/>
        <v>2.2433811439978301E-6</v>
      </c>
      <c r="F193" s="263">
        <f t="shared" si="17"/>
        <v>2.4640644887543407E-9</v>
      </c>
      <c r="G193" s="260"/>
      <c r="H193" s="257"/>
      <c r="I193" s="257">
        <f t="shared" si="21"/>
        <v>0</v>
      </c>
      <c r="L193"/>
      <c r="M193" s="14"/>
      <c r="N193"/>
      <c r="P193" s="14"/>
    </row>
    <row r="194" spans="1:16" x14ac:dyDescent="0.2">
      <c r="A194">
        <f t="shared" si="18"/>
        <v>172</v>
      </c>
      <c r="B194" s="21">
        <f t="shared" si="19"/>
        <v>7.166666666666667</v>
      </c>
      <c r="C194" s="21">
        <f t="shared" si="16"/>
        <v>4.9543757319745012</v>
      </c>
      <c r="D194" s="260">
        <f t="shared" si="22"/>
        <v>1.836372241222797</v>
      </c>
      <c r="E194" s="260">
        <f t="shared" si="20"/>
        <v>2.6714464021067638E-6</v>
      </c>
      <c r="F194" s="263">
        <f t="shared" si="17"/>
        <v>2.196074591476365E-9</v>
      </c>
      <c r="G194" s="260"/>
      <c r="H194" s="257"/>
      <c r="I194" s="257">
        <f t="shared" si="21"/>
        <v>0</v>
      </c>
      <c r="L194"/>
      <c r="M194" s="14"/>
      <c r="N194"/>
      <c r="P194" s="14"/>
    </row>
    <row r="195" spans="1:16" x14ac:dyDescent="0.2">
      <c r="A195">
        <f t="shared" si="18"/>
        <v>173</v>
      </c>
      <c r="B195" s="21">
        <f t="shared" si="19"/>
        <v>7.208333333333333</v>
      </c>
      <c r="C195" s="21">
        <f t="shared" si="16"/>
        <v>4.9027715670319001</v>
      </c>
      <c r="D195" s="260">
        <f t="shared" si="22"/>
        <v>2.1061589182522997</v>
      </c>
      <c r="E195" s="260">
        <f t="shared" si="20"/>
        <v>3.0950526725150825E-6</v>
      </c>
      <c r="F195" s="263">
        <f t="shared" si="17"/>
        <v>1.9572310843885932E-9</v>
      </c>
      <c r="G195" s="260"/>
      <c r="H195" s="257"/>
      <c r="I195" s="257">
        <f t="shared" si="21"/>
        <v>0</v>
      </c>
      <c r="L195"/>
      <c r="M195" s="14"/>
      <c r="N195"/>
      <c r="P195" s="14"/>
    </row>
    <row r="196" spans="1:16" x14ac:dyDescent="0.2">
      <c r="A196">
        <f t="shared" si="18"/>
        <v>174</v>
      </c>
      <c r="B196" s="21">
        <f t="shared" si="19"/>
        <v>7.25</v>
      </c>
      <c r="C196" s="21">
        <f t="shared" si="16"/>
        <v>4.8517049046897256</v>
      </c>
      <c r="D196" s="260">
        <f t="shared" si="22"/>
        <v>2.3417134387066394</v>
      </c>
      <c r="E196" s="260">
        <f t="shared" si="20"/>
        <v>3.514246399487473E-6</v>
      </c>
      <c r="F196" s="263">
        <f t="shared" si="17"/>
        <v>1.7443640268710683E-9</v>
      </c>
      <c r="G196" s="260"/>
      <c r="H196" s="257"/>
      <c r="I196" s="257">
        <f t="shared" si="21"/>
        <v>0</v>
      </c>
      <c r="L196"/>
      <c r="M196" s="14"/>
      <c r="N196"/>
      <c r="P196" s="14"/>
    </row>
    <row r="197" spans="1:16" x14ac:dyDescent="0.2">
      <c r="A197">
        <f t="shared" si="18"/>
        <v>175</v>
      </c>
      <c r="B197" s="21">
        <f t="shared" si="19"/>
        <v>7.291666666666667</v>
      </c>
      <c r="C197" s="21">
        <f t="shared" si="16"/>
        <v>4.8011701463873608</v>
      </c>
      <c r="D197" s="260">
        <f t="shared" si="22"/>
        <v>2.5468098048121863</v>
      </c>
      <c r="E197" s="260">
        <f t="shared" si="20"/>
        <v>3.9290735435309046E-6</v>
      </c>
      <c r="F197" s="263">
        <f t="shared" si="17"/>
        <v>1.5546482387859487E-9</v>
      </c>
      <c r="G197" s="260"/>
      <c r="H197" s="257"/>
      <c r="I197" s="257">
        <f t="shared" si="21"/>
        <v>0</v>
      </c>
      <c r="L197"/>
      <c r="M197" s="14"/>
      <c r="N197"/>
      <c r="P197" s="14"/>
    </row>
    <row r="198" spans="1:16" x14ac:dyDescent="0.2">
      <c r="A198">
        <f t="shared" si="18"/>
        <v>176</v>
      </c>
      <c r="B198" s="21">
        <f t="shared" si="19"/>
        <v>7.333333333333333</v>
      </c>
      <c r="C198" s="21">
        <f t="shared" si="16"/>
        <v>4.7511617518781053</v>
      </c>
      <c r="D198" s="260">
        <f t="shared" si="22"/>
        <v>2.7248110304470763</v>
      </c>
      <c r="E198" s="260">
        <f t="shared" si="20"/>
        <v>4.3395795864333897E-6</v>
      </c>
      <c r="F198" s="263">
        <f t="shared" si="17"/>
        <v>1.3855658045732582E-9</v>
      </c>
      <c r="G198" s="260"/>
      <c r="H198" s="257"/>
      <c r="I198" s="257">
        <f t="shared" si="21"/>
        <v>0</v>
      </c>
      <c r="L198"/>
      <c r="M198" s="14"/>
      <c r="N198"/>
      <c r="P198" s="14"/>
    </row>
    <row r="199" spans="1:16" x14ac:dyDescent="0.2">
      <c r="A199">
        <f t="shared" si="18"/>
        <v>177</v>
      </c>
      <c r="B199" s="21">
        <f t="shared" si="19"/>
        <v>7.375</v>
      </c>
      <c r="C199" s="21">
        <f t="shared" si="16"/>
        <v>4.7016742386217834</v>
      </c>
      <c r="D199" s="260">
        <f t="shared" si="22"/>
        <v>2.878713845467201</v>
      </c>
      <c r="E199" s="260">
        <f t="shared" si="20"/>
        <v>4.745809536250262E-6</v>
      </c>
      <c r="F199" s="263">
        <f t="shared" si="17"/>
        <v>1.2348726553744012E-9</v>
      </c>
      <c r="G199" s="260"/>
      <c r="H199" s="257"/>
      <c r="I199" s="257">
        <f t="shared" si="21"/>
        <v>0</v>
      </c>
      <c r="L199"/>
      <c r="M199" s="14"/>
      <c r="N199"/>
      <c r="P199" s="14"/>
    </row>
    <row r="200" spans="1:16" x14ac:dyDescent="0.2">
      <c r="A200">
        <f t="shared" si="18"/>
        <v>178</v>
      </c>
      <c r="B200" s="21">
        <f t="shared" si="19"/>
        <v>7.416666666666667</v>
      </c>
      <c r="C200" s="21">
        <f t="shared" si="16"/>
        <v>4.6527021811836775</v>
      </c>
      <c r="D200" s="260">
        <f t="shared" si="22"/>
        <v>3.0111885379640095</v>
      </c>
      <c r="E200" s="260">
        <f t="shared" si="20"/>
        <v>5.1478079322385165E-6</v>
      </c>
      <c r="F200" s="263">
        <f t="shared" si="17"/>
        <v>1.1005687856601535E-9</v>
      </c>
      <c r="G200" s="260"/>
      <c r="H200" s="257"/>
      <c r="I200" s="257">
        <f t="shared" si="21"/>
        <v>0</v>
      </c>
      <c r="L200"/>
      <c r="M200" s="14"/>
      <c r="N200"/>
      <c r="P200" s="14"/>
    </row>
    <row r="201" spans="1:16" x14ac:dyDescent="0.2">
      <c r="A201">
        <f t="shared" si="18"/>
        <v>179</v>
      </c>
      <c r="B201" s="21">
        <f t="shared" si="19"/>
        <v>7.458333333333333</v>
      </c>
      <c r="C201" s="21">
        <f t="shared" si="16"/>
        <v>4.6042402106397295</v>
      </c>
      <c r="D201" s="260">
        <f t="shared" si="22"/>
        <v>3.124614463249793</v>
      </c>
      <c r="E201" s="260">
        <f t="shared" si="20"/>
        <v>5.5456188497397537E-6</v>
      </c>
      <c r="F201" s="263">
        <f t="shared" si="17"/>
        <v>9.8087170907693769E-10</v>
      </c>
      <c r="G201" s="260"/>
      <c r="H201" s="257"/>
      <c r="I201" s="257">
        <f t="shared" si="21"/>
        <v>0</v>
      </c>
      <c r="L201"/>
      <c r="M201" s="14"/>
      <c r="N201"/>
      <c r="P201" s="14"/>
    </row>
    <row r="202" spans="1:16" x14ac:dyDescent="0.2">
      <c r="A202">
        <f t="shared" si="18"/>
        <v>180</v>
      </c>
      <c r="B202" s="21">
        <f t="shared" si="19"/>
        <v>7.5</v>
      </c>
      <c r="C202" s="21">
        <f t="shared" si="16"/>
        <v>4.5562830139879287</v>
      </c>
      <c r="D202" s="260">
        <f t="shared" si="22"/>
        <v>3.2211116908546731</v>
      </c>
      <c r="E202" s="260">
        <f t="shared" si="20"/>
        <v>5.9392859050122685E-6</v>
      </c>
      <c r="F202" s="263">
        <f t="shared" si="17"/>
        <v>8.7419280121633737E-10</v>
      </c>
      <c r="G202" s="260"/>
      <c r="H202" s="257"/>
      <c r="I202" s="257">
        <f t="shared" si="21"/>
        <v>0</v>
      </c>
      <c r="L202"/>
      <c r="M202" s="14"/>
      <c r="N202"/>
      <c r="P202" s="14"/>
    </row>
    <row r="203" spans="1:16" x14ac:dyDescent="0.2">
      <c r="A203">
        <f t="shared" si="18"/>
        <v>181</v>
      </c>
      <c r="B203" s="21">
        <f t="shared" si="19"/>
        <v>7.541666666666667</v>
      </c>
      <c r="C203" s="21">
        <f t="shared" si="16"/>
        <v>4.5088253335658397</v>
      </c>
      <c r="D203" s="260">
        <f t="shared" si="22"/>
        <v>3.3025692095629795</v>
      </c>
      <c r="E203" s="260">
        <f t="shared" si="20"/>
        <v>6.3288522600128018E-6</v>
      </c>
      <c r="F203" s="263">
        <f t="shared" si="17"/>
        <v>7.7911621532813892E-10</v>
      </c>
      <c r="G203" s="260"/>
      <c r="H203" s="257"/>
      <c r="I203" s="257">
        <f t="shared" si="21"/>
        <v>0</v>
      </c>
      <c r="L203"/>
      <c r="M203" s="14"/>
      <c r="N203"/>
      <c r="P203" s="14"/>
    </row>
    <row r="204" spans="1:16" x14ac:dyDescent="0.2">
      <c r="A204">
        <f t="shared" si="18"/>
        <v>182</v>
      </c>
      <c r="B204" s="21">
        <f t="shared" si="19"/>
        <v>7.583333333333333</v>
      </c>
      <c r="C204" s="21">
        <f t="shared" si="16"/>
        <v>4.4618619664741841</v>
      </c>
      <c r="D204" s="260">
        <f t="shared" si="22"/>
        <v>3.3706700648347776</v>
      </c>
      <c r="E204" s="260">
        <f t="shared" si="20"/>
        <v>6.7143606271284924E-6</v>
      </c>
      <c r="F204" s="263">
        <f t="shared" si="17"/>
        <v>6.9438009114538595E-10</v>
      </c>
      <c r="G204" s="260"/>
      <c r="H204" s="257"/>
      <c r="I204" s="257">
        <f t="shared" si="21"/>
        <v>0</v>
      </c>
      <c r="L204"/>
      <c r="M204" s="14"/>
      <c r="N204"/>
      <c r="P204" s="14"/>
    </row>
    <row r="205" spans="1:16" x14ac:dyDescent="0.2">
      <c r="A205">
        <f t="shared" si="18"/>
        <v>183</v>
      </c>
      <c r="B205" s="21">
        <f t="shared" si="19"/>
        <v>7.625</v>
      </c>
      <c r="C205" s="21">
        <f t="shared" si="16"/>
        <v>4.4153877640064429</v>
      </c>
      <c r="D205" s="260">
        <f t="shared" si="22"/>
        <v>3.4269137622447245</v>
      </c>
      <c r="E205" s="260">
        <f t="shared" si="20"/>
        <v>7.0958532738595346E-6</v>
      </c>
      <c r="F205" s="263">
        <f t="shared" si="17"/>
        <v>6.1885980742424193E-10</v>
      </c>
      <c r="G205" s="260"/>
      <c r="H205" s="257"/>
      <c r="I205" s="257">
        <f t="shared" si="21"/>
        <v>0</v>
      </c>
      <c r="L205"/>
      <c r="M205" s="14"/>
      <c r="N205"/>
      <c r="P205" s="14"/>
    </row>
    <row r="206" spans="1:16" x14ac:dyDescent="0.2">
      <c r="A206">
        <f t="shared" si="18"/>
        <v>184</v>
      </c>
      <c r="B206" s="21">
        <f t="shared" si="19"/>
        <v>7.666666666666667</v>
      </c>
      <c r="C206" s="21">
        <f t="shared" si="16"/>
        <v>4.3693976310843849</v>
      </c>
      <c r="D206" s="260">
        <f t="shared" si="22"/>
        <v>3.4726362342848307</v>
      </c>
      <c r="E206" s="260">
        <f t="shared" si="20"/>
        <v>7.47337202745307E-6</v>
      </c>
      <c r="F206" s="263">
        <f t="shared" si="17"/>
        <v>5.5155305592565118E-10</v>
      </c>
      <c r="G206" s="260"/>
      <c r="H206" s="257"/>
      <c r="I206" s="257">
        <f t="shared" si="21"/>
        <v>0</v>
      </c>
      <c r="L206"/>
      <c r="M206" s="14"/>
      <c r="N206"/>
      <c r="P206" s="14"/>
    </row>
    <row r="207" spans="1:16" x14ac:dyDescent="0.2">
      <c r="A207">
        <f t="shared" si="18"/>
        <v>185</v>
      </c>
      <c r="B207" s="21">
        <f t="shared" si="19"/>
        <v>7.708333333333333</v>
      </c>
      <c r="C207" s="21">
        <f t="shared" si="16"/>
        <v>4.323886525699483</v>
      </c>
      <c r="D207" s="260">
        <f t="shared" si="22"/>
        <v>3.5090276355384939</v>
      </c>
      <c r="E207" s="260">
        <f t="shared" si="20"/>
        <v>7.8469582794888053E-6</v>
      </c>
      <c r="F207" s="263">
        <f t="shared" si="17"/>
        <v>4.9156653874014042E-10</v>
      </c>
      <c r="G207" s="260"/>
      <c r="H207" s="257"/>
      <c r="I207" s="257">
        <f t="shared" si="21"/>
        <v>0</v>
      </c>
      <c r="L207"/>
      <c r="M207" s="14"/>
      <c r="N207"/>
      <c r="P207" s="14"/>
    </row>
    <row r="208" spans="1:16" x14ac:dyDescent="0.2">
      <c r="A208">
        <f t="shared" si="18"/>
        <v>186</v>
      </c>
      <c r="B208" s="21">
        <f t="shared" si="19"/>
        <v>7.75</v>
      </c>
      <c r="C208" s="21">
        <f t="shared" si="16"/>
        <v>4.2788494583601526</v>
      </c>
      <c r="D208" s="260">
        <f t="shared" si="22"/>
        <v>3.5371482024111565</v>
      </c>
      <c r="E208" s="260">
        <f t="shared" si="20"/>
        <v>8.2166529904168694E-6</v>
      </c>
      <c r="F208" s="263">
        <f t="shared" si="17"/>
        <v>4.3810411240207969E-10</v>
      </c>
      <c r="G208" s="260"/>
      <c r="H208" s="257"/>
      <c r="I208" s="257">
        <f t="shared" si="21"/>
        <v>0</v>
      </c>
      <c r="L208"/>
      <c r="M208" s="14"/>
      <c r="N208"/>
      <c r="P208" s="14"/>
    </row>
    <row r="209" spans="1:16" x14ac:dyDescent="0.2">
      <c r="A209">
        <f t="shared" si="18"/>
        <v>187</v>
      </c>
      <c r="B209" s="21">
        <f t="shared" si="19"/>
        <v>7.791666666666667</v>
      </c>
      <c r="C209" s="21">
        <f t="shared" si="16"/>
        <v>4.2342814915447304</v>
      </c>
      <c r="D209" s="260">
        <f t="shared" si="22"/>
        <v>3.5579423879155758</v>
      </c>
      <c r="E209" s="260">
        <f t="shared" si="20"/>
        <v>8.5824966940484127E-6</v>
      </c>
      <c r="F209" s="263">
        <f t="shared" si="17"/>
        <v>3.9045622144162627E-10</v>
      </c>
      <c r="G209" s="260"/>
      <c r="H209" s="257"/>
      <c r="I209" s="257">
        <f t="shared" si="21"/>
        <v>0</v>
      </c>
      <c r="L209"/>
      <c r="M209" s="14"/>
      <c r="N209"/>
      <c r="P209" s="14"/>
    </row>
    <row r="210" spans="1:16" x14ac:dyDescent="0.2">
      <c r="A210">
        <f t="shared" si="18"/>
        <v>188</v>
      </c>
      <c r="B210" s="21">
        <f t="shared" si="19"/>
        <v>7.833333333333333</v>
      </c>
      <c r="C210" s="21">
        <f t="shared" si="16"/>
        <v>4.1901777391601716</v>
      </c>
      <c r="D210" s="260">
        <f t="shared" si="22"/>
        <v>3.5722514591160892</v>
      </c>
      <c r="E210" s="260">
        <f t="shared" si="20"/>
        <v>8.9445295019994174E-6</v>
      </c>
      <c r="F210" s="263">
        <f t="shared" si="17"/>
        <v>3.4799048113602827E-10</v>
      </c>
      <c r="G210" s="260"/>
      <c r="H210" s="257"/>
      <c r="I210" s="257">
        <f t="shared" si="21"/>
        <v>0</v>
      </c>
      <c r="L210"/>
      <c r="M210" s="14"/>
      <c r="N210"/>
      <c r="P210" s="14"/>
    </row>
    <row r="211" spans="1:16" x14ac:dyDescent="0.2">
      <c r="A211">
        <f t="shared" si="18"/>
        <v>189</v>
      </c>
      <c r="B211" s="21">
        <f t="shared" si="19"/>
        <v>7.875</v>
      </c>
      <c r="C211" s="21">
        <f t="shared" si="16"/>
        <v>4.146533366006369</v>
      </c>
      <c r="D211" s="260">
        <f t="shared" si="22"/>
        <v>3.5808247244325204</v>
      </c>
      <c r="E211" s="260">
        <f t="shared" si="20"/>
        <v>9.302791108088235E-6</v>
      </c>
      <c r="F211" s="263">
        <f t="shared" si="17"/>
        <v>3.1014328447418075E-10</v>
      </c>
      <c r="G211" s="260"/>
      <c r="H211" s="257"/>
      <c r="I211" s="257">
        <f t="shared" si="21"/>
        <v>0</v>
      </c>
      <c r="L211"/>
      <c r="M211" s="14"/>
      <c r="N211"/>
      <c r="P211" s="14"/>
    </row>
    <row r="212" spans="1:16" x14ac:dyDescent="0.2">
      <c r="A212">
        <f t="shared" si="18"/>
        <v>190</v>
      </c>
      <c r="B212" s="21">
        <f t="shared" si="19"/>
        <v>7.916666666666667</v>
      </c>
      <c r="C212" s="21">
        <f t="shared" si="16"/>
        <v>4.1033435872460675</v>
      </c>
      <c r="D212" s="260">
        <f t="shared" si="22"/>
        <v>3.584329539819755</v>
      </c>
      <c r="E212" s="260">
        <f t="shared" si="20"/>
        <v>9.6573207926873163E-6</v>
      </c>
      <c r="F212" s="263">
        <f t="shared" si="17"/>
        <v>2.7641232194174024E-10</v>
      </c>
      <c r="G212" s="260"/>
      <c r="H212" s="257"/>
      <c r="I212" s="257">
        <f t="shared" si="21"/>
        <v>0</v>
      </c>
      <c r="L212"/>
      <c r="M212" s="14"/>
      <c r="N212"/>
      <c r="P212" s="14"/>
    </row>
    <row r="213" spans="1:16" x14ac:dyDescent="0.2">
      <c r="A213">
        <f t="shared" si="18"/>
        <v>191</v>
      </c>
      <c r="B213" s="21">
        <f t="shared" si="19"/>
        <v>7.958333333333333</v>
      </c>
      <c r="C213" s="21">
        <f t="shared" si="16"/>
        <v>4.0606036678802786</v>
      </c>
      <c r="D213" s="260">
        <f t="shared" si="22"/>
        <v>3.5833602266321187</v>
      </c>
      <c r="E213" s="260">
        <f t="shared" si="20"/>
        <v>1.0008157427029606E-5</v>
      </c>
      <c r="F213" s="263">
        <f t="shared" si="17"/>
        <v>2.4634991484906664E-10</v>
      </c>
      <c r="G213" s="260"/>
      <c r="H213" s="257"/>
      <c r="I213" s="257">
        <f t="shared" si="21"/>
        <v>0</v>
      </c>
      <c r="L213"/>
      <c r="M213" s="14"/>
      <c r="N213"/>
      <c r="P213" s="14"/>
    </row>
    <row r="214" spans="1:16" x14ac:dyDescent="0.2">
      <c r="A214">
        <f t="shared" si="18"/>
        <v>192</v>
      </c>
      <c r="B214" s="21">
        <f t="shared" si="19"/>
        <v>8</v>
      </c>
      <c r="C214" s="21">
        <f t="shared" ref="C214:C261" si="23">Ao_MuNuk*EXP(-lambdaMNuk*t)</f>
        <v>4.0183089222291839</v>
      </c>
      <c r="D214" s="260">
        <f t="shared" si="22"/>
        <v>3.5784460195374752</v>
      </c>
      <c r="E214" s="260">
        <f t="shared" si="20"/>
        <v>1.0355339477470096E-5</v>
      </c>
      <c r="F214" s="263">
        <f t="shared" ref="F214:F261" si="24">ZerfWahr1*EXP(-lambdaTNuk1*A214)</f>
        <v>2.1955707372167621E-10</v>
      </c>
      <c r="G214" s="260"/>
      <c r="H214" s="257"/>
      <c r="I214" s="257">
        <f t="shared" si="21"/>
        <v>0</v>
      </c>
      <c r="L214"/>
      <c r="M214" s="14"/>
      <c r="N214"/>
      <c r="P214" s="14"/>
    </row>
    <row r="215" spans="1:16" x14ac:dyDescent="0.2">
      <c r="A215">
        <f t="shared" ref="A215:A261" si="25">A214+dt</f>
        <v>193</v>
      </c>
      <c r="B215" s="21">
        <f t="shared" ref="B215:B261" si="26">A215/24</f>
        <v>8.0416666666666661</v>
      </c>
      <c r="C215" s="21">
        <f t="shared" si="23"/>
        <v>3.9764547134184212</v>
      </c>
      <c r="D215" s="260">
        <f t="shared" si="22"/>
        <v>3.5700581499726574</v>
      </c>
      <c r="E215" s="260">
        <f t="shared" ref="E215:E261" si="27">($E214-$I214)*EXP(-lambdaTNuk2*dt)+$C215*ZerfWahr2*(lambdaTNuk2/(lambdaTNuk2-lambdaMNuk))*(1-EXP(-(lambdaTNuk2-lambdaMNuk)*dt))</f>
        <v>1.0698905009702981E-5</v>
      </c>
      <c r="F215" s="263">
        <f t="shared" si="24"/>
        <v>1.9567820289590906E-10</v>
      </c>
      <c r="G215" s="260"/>
      <c r="H215" s="257"/>
      <c r="I215" s="257">
        <f t="shared" ref="I215:I261" si="28">H215/D215*E215</f>
        <v>0</v>
      </c>
      <c r="L215"/>
      <c r="M215" s="14"/>
      <c r="N215"/>
      <c r="P215" s="14"/>
    </row>
    <row r="216" spans="1:16" x14ac:dyDescent="0.2">
      <c r="A216">
        <f t="shared" si="25"/>
        <v>194</v>
      </c>
      <c r="B216" s="21">
        <f t="shared" si="26"/>
        <v>8.0833333333333339</v>
      </c>
      <c r="C216" s="21">
        <f t="shared" si="23"/>
        <v>3.9350364528707407</v>
      </c>
      <c r="D216" s="260">
        <f t="shared" ref="D216:D261" si="29">($D215-$H215)*EXP(-lambdaTNuk1*dt)+Ao_MuNuk_t*ZerfWahr1*(lambdaTNuk1/(lambdaTNuk1-lambdaMNuk))*(1-EXP(-(lambdaTNuk1-lambdaMNuk)*dt))</f>
        <v>3.5586161591586505</v>
      </c>
      <c r="E216" s="260">
        <f t="shared" si="27"/>
        <v>1.1038891692934895E-5</v>
      </c>
      <c r="F216" s="263">
        <f t="shared" si="24"/>
        <v>1.7439638103899672E-10</v>
      </c>
      <c r="G216" s="260"/>
      <c r="H216" s="257"/>
      <c r="I216" s="257">
        <f t="shared" si="28"/>
        <v>0</v>
      </c>
      <c r="L216"/>
      <c r="M216" s="14"/>
      <c r="N216"/>
      <c r="P216" s="14"/>
    </row>
    <row r="217" spans="1:16" x14ac:dyDescent="0.2">
      <c r="A217">
        <f t="shared" si="25"/>
        <v>195</v>
      </c>
      <c r="B217" s="21">
        <f t="shared" si="26"/>
        <v>8.125</v>
      </c>
      <c r="C217" s="21">
        <f t="shared" si="23"/>
        <v>3.894049599802945</v>
      </c>
      <c r="D217" s="260">
        <f t="shared" si="29"/>
        <v>3.544493524468574</v>
      </c>
      <c r="E217" s="260">
        <f t="shared" si="27"/>
        <v>1.1375336804014667E-5</v>
      </c>
      <c r="F217" s="263">
        <f t="shared" si="24"/>
        <v>1.5542915495640415E-10</v>
      </c>
      <c r="G217" s="260"/>
      <c r="H217" s="257"/>
      <c r="I217" s="257">
        <f t="shared" si="28"/>
        <v>0</v>
      </c>
      <c r="L217"/>
      <c r="M217" s="14"/>
      <c r="N217"/>
      <c r="P217" s="14"/>
    </row>
    <row r="218" spans="1:16" x14ac:dyDescent="0.2">
      <c r="A218">
        <f t="shared" si="25"/>
        <v>196</v>
      </c>
      <c r="B218" s="21">
        <f t="shared" si="26"/>
        <v>8.1666666666666661</v>
      </c>
      <c r="C218" s="21">
        <f t="shared" si="23"/>
        <v>3.853489660728076</v>
      </c>
      <c r="D218" s="260">
        <f t="shared" si="29"/>
        <v>3.5280226738282163</v>
      </c>
      <c r="E218" s="260">
        <f t="shared" si="27"/>
        <v>1.1708277231520086E-5</v>
      </c>
      <c r="F218" s="263">
        <f t="shared" si="24"/>
        <v>1.3852479086168536E-10</v>
      </c>
      <c r="G218" s="260"/>
      <c r="H218" s="257"/>
      <c r="I218" s="257">
        <f t="shared" si="28"/>
        <v>0</v>
      </c>
      <c r="L218"/>
      <c r="M218" s="14"/>
      <c r="N218"/>
      <c r="P218" s="14"/>
    </row>
    <row r="219" spans="1:16" x14ac:dyDescent="0.2">
      <c r="A219">
        <f t="shared" si="25"/>
        <v>197</v>
      </c>
      <c r="B219" s="21">
        <f t="shared" si="26"/>
        <v>8.2083333333333339</v>
      </c>
      <c r="C219" s="21">
        <f t="shared" si="23"/>
        <v>3.8133521889627757</v>
      </c>
      <c r="D219" s="260">
        <f t="shared" si="29"/>
        <v>3.5094994547067659</v>
      </c>
      <c r="E219" s="260">
        <f t="shared" si="27"/>
        <v>1.2037749479802073E-5</v>
      </c>
      <c r="F219" s="263">
        <f t="shared" si="24"/>
        <v>1.2345893335556015E-10</v>
      </c>
      <c r="G219" s="260"/>
      <c r="H219" s="257"/>
      <c r="I219" s="257">
        <f t="shared" si="28"/>
        <v>0</v>
      </c>
      <c r="L219"/>
      <c r="M219" s="14"/>
      <c r="N219"/>
      <c r="P219" s="14"/>
    </row>
    <row r="220" spans="1:16" x14ac:dyDescent="0.2">
      <c r="A220">
        <f t="shared" si="25"/>
        <v>198</v>
      </c>
      <c r="B220" s="21">
        <f t="shared" si="26"/>
        <v>8.25</v>
      </c>
      <c r="C220" s="21">
        <f t="shared" si="23"/>
        <v>3.7736327841397919</v>
      </c>
      <c r="D220" s="260">
        <f t="shared" si="29"/>
        <v>3.4891871170166135</v>
      </c>
      <c r="E220" s="260">
        <f t="shared" si="27"/>
        <v>1.2363789672986745E-5</v>
      </c>
      <c r="F220" s="263">
        <f t="shared" si="24"/>
        <v>1.1003162777203992E-10</v>
      </c>
      <c r="G220" s="260"/>
      <c r="H220" s="257"/>
      <c r="I220" s="257">
        <f t="shared" si="28"/>
        <v>0</v>
      </c>
      <c r="L220"/>
      <c r="M220" s="14"/>
      <c r="N220"/>
      <c r="P220" s="14"/>
    </row>
    <row r="221" spans="1:16" x14ac:dyDescent="0.2">
      <c r="A221">
        <f t="shared" si="25"/>
        <v>199</v>
      </c>
      <c r="B221" s="21">
        <f t="shared" si="26"/>
        <v>8.2916666666666661</v>
      </c>
      <c r="C221" s="21">
        <f t="shared" si="23"/>
        <v>3.7343270917255529</v>
      </c>
      <c r="D221" s="260">
        <f t="shared" si="29"/>
        <v>3.4673198627896085</v>
      </c>
      <c r="E221" s="260">
        <f t="shared" si="27"/>
        <v>1.2686433558935788E-5</v>
      </c>
      <c r="F221" s="263">
        <f t="shared" si="24"/>
        <v>9.8064666372070958E-11</v>
      </c>
      <c r="G221" s="260"/>
      <c r="H221" s="257"/>
      <c r="I221" s="257">
        <f t="shared" si="28"/>
        <v>0</v>
      </c>
      <c r="L221"/>
      <c r="M221" s="14"/>
      <c r="N221"/>
      <c r="P221" s="14"/>
    </row>
    <row r="222" spans="1:16" x14ac:dyDescent="0.2">
      <c r="A222">
        <f t="shared" si="25"/>
        <v>200</v>
      </c>
      <c r="B222" s="21">
        <f t="shared" si="26"/>
        <v>8.3333333333333339</v>
      </c>
      <c r="C222" s="21">
        <f t="shared" si="23"/>
        <v>3.6954308025427736</v>
      </c>
      <c r="D222" s="260">
        <f t="shared" si="29"/>
        <v>3.4441060097473426</v>
      </c>
      <c r="E222" s="260">
        <f t="shared" si="27"/>
        <v>1.300571651316558E-5</v>
      </c>
      <c r="F222" s="263">
        <f t="shared" si="24"/>
        <v>8.7399223163262835E-11</v>
      </c>
      <c r="G222" s="260"/>
      <c r="H222" s="257"/>
      <c r="I222" s="257">
        <f t="shared" si="28"/>
        <v>0</v>
      </c>
      <c r="L222"/>
      <c r="M222" s="14"/>
      <c r="N222"/>
      <c r="P222" s="14"/>
    </row>
    <row r="223" spans="1:16" x14ac:dyDescent="0.2">
      <c r="A223">
        <f t="shared" si="25"/>
        <v>201</v>
      </c>
      <c r="B223" s="21">
        <f t="shared" si="26"/>
        <v>8.375</v>
      </c>
      <c r="C223" s="21">
        <f t="shared" si="23"/>
        <v>3.6569396522980218</v>
      </c>
      <c r="D223" s="260">
        <f t="shared" si="29"/>
        <v>3.4197308107585394</v>
      </c>
      <c r="E223" s="260">
        <f t="shared" si="27"/>
        <v>1.33216735427255E-5</v>
      </c>
      <c r="F223" s="263">
        <f t="shared" si="24"/>
        <v>7.7893745954937701E-11</v>
      </c>
      <c r="G223" s="260"/>
      <c r="H223" s="257"/>
      <c r="I223" s="257">
        <f t="shared" si="28"/>
        <v>0</v>
      </c>
      <c r="L223"/>
      <c r="M223" s="14"/>
      <c r="N223"/>
      <c r="P223" s="14"/>
    </row>
    <row r="224" spans="1:16" x14ac:dyDescent="0.2">
      <c r="A224">
        <f t="shared" si="25"/>
        <v>202</v>
      </c>
      <c r="B224" s="21">
        <f t="shared" si="26"/>
        <v>8.4166666666666661</v>
      </c>
      <c r="C224" s="21">
        <f t="shared" si="23"/>
        <v>3.6188494211142213</v>
      </c>
      <c r="D224" s="260">
        <f t="shared" si="29"/>
        <v>3.3943589666095022</v>
      </c>
      <c r="E224" s="260">
        <f t="shared" si="27"/>
        <v>1.3634339290035825E-5</v>
      </c>
      <c r="F224" s="263">
        <f t="shared" si="24"/>
        <v>6.9422077671769798E-11</v>
      </c>
      <c r="G224" s="260"/>
      <c r="H224" s="257"/>
      <c r="I224" s="257">
        <f t="shared" si="28"/>
        <v>0</v>
      </c>
      <c r="L224"/>
      <c r="M224" s="14"/>
      <c r="N224"/>
      <c r="P224" s="14"/>
    </row>
    <row r="225" spans="1:16" x14ac:dyDescent="0.2">
      <c r="A225">
        <f t="shared" si="25"/>
        <v>203</v>
      </c>
      <c r="B225" s="21">
        <f t="shared" si="26"/>
        <v>8.4583333333333339</v>
      </c>
      <c r="C225" s="21">
        <f t="shared" si="23"/>
        <v>3.5811559330680121</v>
      </c>
      <c r="D225" s="260">
        <f t="shared" si="29"/>
        <v>3.3681368654431298</v>
      </c>
      <c r="E225" s="260">
        <f t="shared" si="27"/>
        <v>1.3943748036685667E-5</v>
      </c>
      <c r="F225" s="263">
        <f t="shared" si="24"/>
        <v>6.1871781992013904E-11</v>
      </c>
      <c r="G225" s="260"/>
      <c r="H225" s="257"/>
      <c r="I225" s="257">
        <f t="shared" si="28"/>
        <v>0</v>
      </c>
      <c r="L225"/>
      <c r="M225" s="14"/>
      <c r="N225"/>
      <c r="P225" s="14"/>
    </row>
    <row r="226" spans="1:16" x14ac:dyDescent="0.2">
      <c r="A226">
        <f t="shared" si="25"/>
        <v>204</v>
      </c>
      <c r="B226" s="21">
        <f t="shared" si="26"/>
        <v>8.5</v>
      </c>
      <c r="C226" s="21">
        <f t="shared" si="23"/>
        <v>3.5438550557319344</v>
      </c>
      <c r="D226" s="260">
        <f t="shared" si="29"/>
        <v>3.3411945785943056</v>
      </c>
      <c r="E226" s="260">
        <f t="shared" si="27"/>
        <v>1.4249933707191347E-5</v>
      </c>
      <c r="F226" s="263">
        <f t="shared" si="24"/>
        <v>5.5142651088127818E-11</v>
      </c>
      <c r="G226" s="260"/>
      <c r="H226" s="257"/>
      <c r="I226" s="257">
        <f t="shared" si="28"/>
        <v>0</v>
      </c>
      <c r="L226"/>
      <c r="M226" s="14"/>
      <c r="N226"/>
      <c r="P226" s="14"/>
    </row>
    <row r="227" spans="1:16" x14ac:dyDescent="0.2">
      <c r="A227">
        <f t="shared" si="25"/>
        <v>205</v>
      </c>
      <c r="B227" s="21">
        <f t="shared" si="26"/>
        <v>8.5416666666666661</v>
      </c>
      <c r="C227" s="21">
        <f t="shared" si="23"/>
        <v>3.5069426997213875</v>
      </c>
      <c r="D227" s="260">
        <f t="shared" si="29"/>
        <v>3.3136476393162608</v>
      </c>
      <c r="E227" s="260">
        <f t="shared" si="27"/>
        <v>1.455292987271562E-5</v>
      </c>
      <c r="F227" s="263">
        <f t="shared" si="24"/>
        <v>4.9145375664458526E-11</v>
      </c>
      <c r="G227" s="260"/>
      <c r="H227" s="257"/>
      <c r="I227" s="257">
        <f t="shared" si="28"/>
        <v>0</v>
      </c>
      <c r="L227"/>
      <c r="M227" s="14"/>
      <c r="N227"/>
      <c r="P227" s="14"/>
    </row>
    <row r="228" spans="1:16" x14ac:dyDescent="0.2">
      <c r="A228">
        <f t="shared" si="25"/>
        <v>206</v>
      </c>
      <c r="B228" s="21">
        <f t="shared" si="26"/>
        <v>8.5833333333333339</v>
      </c>
      <c r="C228" s="21">
        <f t="shared" si="23"/>
        <v>3.4704148182462888</v>
      </c>
      <c r="D228" s="260">
        <f t="shared" si="29"/>
        <v>3.2855986280109963</v>
      </c>
      <c r="E228" s="260">
        <f t="shared" si="27"/>
        <v>1.485276975474816E-5</v>
      </c>
      <c r="F228" s="263">
        <f t="shared" si="24"/>
        <v>4.3800359640683981E-11</v>
      </c>
      <c r="G228" s="260"/>
      <c r="H228" s="257"/>
      <c r="I228" s="257">
        <f t="shared" si="28"/>
        <v>0</v>
      </c>
      <c r="L228"/>
      <c r="M228" s="14"/>
      <c r="N228"/>
      <c r="P228" s="14"/>
    </row>
    <row r="229" spans="1:16" x14ac:dyDescent="0.2">
      <c r="A229">
        <f t="shared" si="25"/>
        <v>207</v>
      </c>
      <c r="B229" s="21">
        <f t="shared" si="26"/>
        <v>8.625</v>
      </c>
      <c r="C229" s="21">
        <f t="shared" si="23"/>
        <v>3.4342674066674235</v>
      </c>
      <c r="D229" s="260">
        <f t="shared" si="29"/>
        <v>3.2571385850086862</v>
      </c>
      <c r="E229" s="260">
        <f t="shared" si="27"/>
        <v>1.514948622874771E-5</v>
      </c>
      <c r="F229" s="263">
        <f t="shared" si="24"/>
        <v>3.9036663749437546E-11</v>
      </c>
      <c r="G229" s="260"/>
      <c r="H229" s="257"/>
      <c r="I229" s="257">
        <f t="shared" si="28"/>
        <v>0</v>
      </c>
      <c r="L229"/>
      <c r="M229" s="14"/>
      <c r="N229"/>
      <c r="P229" s="14"/>
    </row>
    <row r="230" spans="1:16" x14ac:dyDescent="0.2">
      <c r="A230">
        <f t="shared" si="25"/>
        <v>208</v>
      </c>
      <c r="B230" s="21">
        <f t="shared" si="26"/>
        <v>8.6666666666666661</v>
      </c>
      <c r="C230" s="21">
        <f t="shared" si="23"/>
        <v>3.3984965020574016</v>
      </c>
      <c r="D230" s="260">
        <f t="shared" si="29"/>
        <v>3.2283482696521557</v>
      </c>
      <c r="E230" s="260">
        <f t="shared" si="27"/>
        <v>1.5443111827746303E-5</v>
      </c>
      <c r="F230" s="263">
        <f t="shared" si="24"/>
        <v>3.4791064027502014E-11</v>
      </c>
      <c r="G230" s="260"/>
      <c r="H230" s="257"/>
      <c r="I230" s="257">
        <f t="shared" si="28"/>
        <v>0</v>
      </c>
      <c r="L230"/>
      <c r="M230" s="14"/>
      <c r="N230"/>
      <c r="P230" s="14"/>
    </row>
    <row r="231" spans="1:16" x14ac:dyDescent="0.2">
      <c r="A231">
        <f t="shared" si="25"/>
        <v>209</v>
      </c>
      <c r="B231" s="21">
        <f t="shared" si="26"/>
        <v>8.7083333333333339</v>
      </c>
      <c r="C231" s="21">
        <f t="shared" si="23"/>
        <v>3.363098182766199</v>
      </c>
      <c r="D231" s="260">
        <f t="shared" si="29"/>
        <v>3.1992992824026234</v>
      </c>
      <c r="E231" s="260">
        <f t="shared" si="27"/>
        <v>1.5733678745915937E-5</v>
      </c>
      <c r="F231" s="263">
        <f t="shared" si="24"/>
        <v>3.1007212704830213E-11</v>
      </c>
      <c r="G231" s="260"/>
      <c r="H231" s="257"/>
      <c r="I231" s="257">
        <f t="shared" si="28"/>
        <v>0</v>
      </c>
      <c r="L231"/>
      <c r="M231" s="14"/>
      <c r="N231"/>
      <c r="P231" s="14"/>
    </row>
    <row r="232" spans="1:16" x14ac:dyDescent="0.2">
      <c r="A232">
        <f t="shared" si="25"/>
        <v>210</v>
      </c>
      <c r="B232" s="21">
        <f t="shared" si="26"/>
        <v>8.75</v>
      </c>
      <c r="C232" s="21">
        <f t="shared" si="23"/>
        <v>3.3280685679912088</v>
      </c>
      <c r="D232" s="260">
        <f t="shared" si="29"/>
        <v>3.1700550648648509</v>
      </c>
      <c r="E232" s="260">
        <f t="shared" si="27"/>
        <v>1.6021218842098094E-5</v>
      </c>
      <c r="F232" s="263">
        <f t="shared" si="24"/>
        <v>2.7634890354677428E-11</v>
      </c>
      <c r="G232" s="260"/>
      <c r="H232" s="257"/>
      <c r="I232" s="257">
        <f t="shared" si="28"/>
        <v>0</v>
      </c>
      <c r="L232"/>
      <c r="M232" s="14"/>
      <c r="N232"/>
      <c r="P232" s="14"/>
    </row>
    <row r="233" spans="1:16" x14ac:dyDescent="0.2">
      <c r="A233">
        <f t="shared" si="25"/>
        <v>211</v>
      </c>
      <c r="B233" s="21">
        <f t="shared" si="26"/>
        <v>8.7916666666666661</v>
      </c>
      <c r="C233" s="21">
        <f t="shared" si="23"/>
        <v>3.2934038173517868</v>
      </c>
      <c r="D233" s="260">
        <f t="shared" si="29"/>
        <v>3.140671791009523</v>
      </c>
      <c r="E233" s="260">
        <f t="shared" si="27"/>
        <v>1.6305763643296493E-5</v>
      </c>
      <c r="F233" s="263">
        <f t="shared" si="24"/>
        <v>2.4629339379352909E-11</v>
      </c>
      <c r="G233" s="260"/>
      <c r="H233" s="257"/>
      <c r="I233" s="257">
        <f t="shared" si="28"/>
        <v>0</v>
      </c>
      <c r="L233"/>
      <c r="M233" s="14"/>
      <c r="N233"/>
      <c r="P233" s="14"/>
    </row>
    <row r="234" spans="1:16" x14ac:dyDescent="0.2">
      <c r="A234">
        <f t="shared" si="25"/>
        <v>212</v>
      </c>
      <c r="B234" s="21">
        <f t="shared" si="26"/>
        <v>8.8333333333333339</v>
      </c>
      <c r="C234" s="21">
        <f t="shared" si="23"/>
        <v>3.2591001304682172</v>
      </c>
      <c r="D234" s="260">
        <f t="shared" si="29"/>
        <v>3.1111991614266032</v>
      </c>
      <c r="E234" s="260">
        <f t="shared" si="27"/>
        <v>1.6587344348133496E-5</v>
      </c>
      <c r="F234" s="263">
        <f t="shared" si="24"/>
        <v>2.1950669985584767E-11</v>
      </c>
      <c r="G234" s="260"/>
      <c r="H234" s="257"/>
      <c r="I234" s="257">
        <f t="shared" si="28"/>
        <v>0</v>
      </c>
      <c r="L234"/>
      <c r="M234" s="14"/>
      <c r="N234"/>
      <c r="P234" s="14"/>
    </row>
    <row r="235" spans="1:16" x14ac:dyDescent="0.2">
      <c r="A235">
        <f t="shared" si="25"/>
        <v>213</v>
      </c>
      <c r="B235" s="21">
        <f t="shared" si="26"/>
        <v>8.875</v>
      </c>
      <c r="C235" s="21">
        <f t="shared" si="23"/>
        <v>3.2251537465450686</v>
      </c>
      <c r="D235" s="260">
        <f t="shared" si="29"/>
        <v>3.081681111156354</v>
      </c>
      <c r="E235" s="260">
        <f t="shared" si="27"/>
        <v>1.6865991830270463E-5</v>
      </c>
      <c r="F235" s="263">
        <f t="shared" si="24"/>
        <v>1.9563330765581876E-11</v>
      </c>
      <c r="G235" s="260"/>
      <c r="H235" s="257"/>
      <c r="I235" s="257">
        <f t="shared" si="28"/>
        <v>0</v>
      </c>
      <c r="L235"/>
      <c r="M235" s="14"/>
      <c r="N235"/>
      <c r="P235" s="14"/>
    </row>
    <row r="236" spans="1:16" x14ac:dyDescent="0.2">
      <c r="A236">
        <f t="shared" si="25"/>
        <v>214</v>
      </c>
      <c r="B236" s="21">
        <f t="shared" si="26"/>
        <v>8.9166666666666661</v>
      </c>
      <c r="C236" s="21">
        <f t="shared" si="23"/>
        <v>3.1915609439588937</v>
      </c>
      <c r="D236" s="260">
        <f t="shared" si="29"/>
        <v>3.052156440497682</v>
      </c>
      <c r="E236" s="260">
        <f t="shared" si="27"/>
        <v>1.7141736641792521E-5</v>
      </c>
      <c r="F236" s="263">
        <f t="shared" si="24"/>
        <v>1.7435636857321492E-11</v>
      </c>
      <c r="G236" s="260"/>
      <c r="H236" s="257"/>
      <c r="I236" s="257">
        <f t="shared" si="28"/>
        <v>0</v>
      </c>
      <c r="L236"/>
      <c r="M236" s="14"/>
      <c r="N236"/>
      <c r="P236" s="14"/>
    </row>
    <row r="237" spans="1:16" x14ac:dyDescent="0.2">
      <c r="A237">
        <f t="shared" si="25"/>
        <v>215</v>
      </c>
      <c r="B237" s="21">
        <f t="shared" si="26"/>
        <v>8.9583333333333339</v>
      </c>
      <c r="C237" s="21">
        <f t="shared" si="23"/>
        <v>3.1583180398502106</v>
      </c>
      <c r="D237" s="260">
        <f t="shared" si="29"/>
        <v>3.0226593771711392</v>
      </c>
      <c r="E237" s="260">
        <f t="shared" si="27"/>
        <v>1.741460901655805E-5</v>
      </c>
      <c r="F237" s="263">
        <f t="shared" si="24"/>
        <v>1.5539349421787771E-11</v>
      </c>
      <c r="G237" s="260"/>
      <c r="H237" s="257"/>
      <c r="I237" s="257">
        <f t="shared" si="28"/>
        <v>0</v>
      </c>
      <c r="L237"/>
      <c r="M237" s="14"/>
      <c r="N237"/>
      <c r="P237" s="14"/>
    </row>
    <row r="238" spans="1:16" x14ac:dyDescent="0.2">
      <c r="A238">
        <f t="shared" si="25"/>
        <v>216</v>
      </c>
      <c r="B238" s="21">
        <f t="shared" si="26"/>
        <v>9</v>
      </c>
      <c r="C238" s="21">
        <f t="shared" si="23"/>
        <v>3.1254213897197483</v>
      </c>
      <c r="D238" s="260">
        <f t="shared" si="29"/>
        <v>2.9932200773028175</v>
      </c>
      <c r="E238" s="260">
        <f t="shared" si="27"/>
        <v>1.7684638873513305E-5</v>
      </c>
      <c r="F238" s="263">
        <f t="shared" si="24"/>
        <v>1.3849300855966062E-11</v>
      </c>
      <c r="G238" s="260"/>
      <c r="H238" s="257"/>
      <c r="I238" s="257">
        <f t="shared" si="28"/>
        <v>0</v>
      </c>
      <c r="L238"/>
      <c r="M238" s="14"/>
      <c r="N238"/>
      <c r="P238" s="14"/>
    </row>
    <row r="239" spans="1:16" x14ac:dyDescent="0.2">
      <c r="A239">
        <f t="shared" si="25"/>
        <v>217</v>
      </c>
      <c r="B239" s="21">
        <f t="shared" si="26"/>
        <v>9.0416666666666661</v>
      </c>
      <c r="C239" s="21">
        <f t="shared" si="23"/>
        <v>3.0928673870288885</v>
      </c>
      <c r="D239" s="260">
        <f t="shared" si="29"/>
        <v>2.9638650718833217</v>
      </c>
      <c r="E239" s="260">
        <f t="shared" si="27"/>
        <v>1.7951855819972495E-5</v>
      </c>
      <c r="F239" s="263">
        <f t="shared" si="24"/>
        <v>1.2343060767404703E-11</v>
      </c>
      <c r="G239" s="260"/>
      <c r="H239" s="257"/>
      <c r="I239" s="257">
        <f t="shared" si="28"/>
        <v>0</v>
      </c>
      <c r="L239"/>
      <c r="M239" s="14"/>
      <c r="N239"/>
      <c r="P239" s="14"/>
    </row>
    <row r="240" spans="1:16" x14ac:dyDescent="0.2">
      <c r="A240">
        <f t="shared" si="25"/>
        <v>218</v>
      </c>
      <c r="B240" s="21">
        <f t="shared" si="26"/>
        <v>9.0833333333333339</v>
      </c>
      <c r="C240" s="21">
        <f t="shared" si="23"/>
        <v>3.0606524628042724</v>
      </c>
      <c r="D240" s="260">
        <f t="shared" si="29"/>
        <v>2.9346176646323232</v>
      </c>
      <c r="E240" s="260">
        <f t="shared" si="27"/>
        <v>1.8216289154863708E-5</v>
      </c>
      <c r="F240" s="263">
        <f t="shared" si="24"/>
        <v>1.1000638277145611E-11</v>
      </c>
      <c r="G240" s="260"/>
      <c r="H240" s="257"/>
      <c r="I240" s="257">
        <f t="shared" si="28"/>
        <v>0</v>
      </c>
      <c r="L240"/>
      <c r="M240" s="14"/>
      <c r="N240"/>
      <c r="P240" s="14"/>
    </row>
    <row r="241" spans="1:16" x14ac:dyDescent="0.2">
      <c r="A241">
        <f t="shared" si="25"/>
        <v>219</v>
      </c>
      <c r="B241" s="21">
        <f t="shared" si="26"/>
        <v>9.125</v>
      </c>
      <c r="C241" s="21">
        <f t="shared" si="23"/>
        <v>3.0287730852465313</v>
      </c>
      <c r="D241" s="260">
        <f t="shared" si="29"/>
        <v>2.9054982865541787</v>
      </c>
      <c r="E241" s="260">
        <f t="shared" si="27"/>
        <v>1.847796787194102E-5</v>
      </c>
      <c r="F241" s="263">
        <f t="shared" si="24"/>
        <v>9.804216699975463E-12</v>
      </c>
      <c r="G241" s="260"/>
      <c r="H241" s="257"/>
      <c r="I241" s="257">
        <f t="shared" si="28"/>
        <v>0</v>
      </c>
      <c r="L241"/>
      <c r="M241" s="14"/>
      <c r="N241"/>
      <c r="P241" s="14"/>
    </row>
    <row r="242" spans="1:16" x14ac:dyDescent="0.2">
      <c r="A242">
        <f t="shared" si="25"/>
        <v>220</v>
      </c>
      <c r="B242" s="21">
        <f t="shared" si="26"/>
        <v>9.1666666666666661</v>
      </c>
      <c r="C242" s="21">
        <f t="shared" si="23"/>
        <v>2.9972257593430762</v>
      </c>
      <c r="D242" s="260">
        <f t="shared" si="29"/>
        <v>2.8765248118952491</v>
      </c>
      <c r="E242" s="260">
        <f t="shared" si="27"/>
        <v>1.8736920662963145E-5</v>
      </c>
      <c r="F242" s="263">
        <f t="shared" si="24"/>
        <v>8.737917080664086E-12</v>
      </c>
      <c r="G242" s="260"/>
      <c r="H242" s="257"/>
      <c r="I242" s="257">
        <f t="shared" si="28"/>
        <v>0</v>
      </c>
      <c r="L242"/>
      <c r="M242" s="14"/>
      <c r="N242"/>
      <c r="P242" s="14"/>
    </row>
    <row r="243" spans="1:16" x14ac:dyDescent="0.2">
      <c r="A243">
        <f t="shared" si="25"/>
        <v>221</v>
      </c>
      <c r="B243" s="21">
        <f t="shared" si="26"/>
        <v>9.2083333333333339</v>
      </c>
      <c r="C243" s="21">
        <f t="shared" si="23"/>
        <v>2.966007026484939</v>
      </c>
      <c r="D243" s="260">
        <f t="shared" si="29"/>
        <v>2.8477128397012352</v>
      </c>
      <c r="E243" s="260">
        <f t="shared" si="27"/>
        <v>1.8993175920838988E-5</v>
      </c>
      <c r="F243" s="263">
        <f t="shared" si="24"/>
        <v>7.7875874478327525E-12</v>
      </c>
      <c r="G243" s="260"/>
      <c r="H243" s="257"/>
      <c r="I243" s="257">
        <f t="shared" si="28"/>
        <v>0</v>
      </c>
      <c r="L243"/>
      <c r="M243" s="14"/>
      <c r="N243"/>
      <c r="P243" s="14"/>
    </row>
    <row r="244" spans="1:16" x14ac:dyDescent="0.2">
      <c r="A244">
        <f t="shared" si="25"/>
        <v>222</v>
      </c>
      <c r="B244" s="21">
        <f t="shared" si="26"/>
        <v>9.25</v>
      </c>
      <c r="C244" s="21">
        <f t="shared" si="23"/>
        <v>2.935113464087594</v>
      </c>
      <c r="D244" s="260">
        <f t="shared" si="29"/>
        <v>2.8190759447162255</v>
      </c>
      <c r="E244" s="260">
        <f t="shared" si="27"/>
        <v>1.924676174274043E-5</v>
      </c>
      <c r="F244" s="263">
        <f t="shared" si="24"/>
        <v>6.9406149884215978E-12</v>
      </c>
      <c r="G244" s="260"/>
      <c r="H244" s="257"/>
      <c r="I244" s="257">
        <f t="shared" si="28"/>
        <v>0</v>
      </c>
      <c r="L244"/>
      <c r="M244" s="14"/>
      <c r="N244"/>
      <c r="P244" s="14"/>
    </row>
    <row r="245" spans="1:16" x14ac:dyDescent="0.2">
      <c r="A245">
        <f t="shared" si="25"/>
        <v>223</v>
      </c>
      <c r="B245" s="21">
        <f t="shared" si="26"/>
        <v>9.2916666666666661</v>
      </c>
      <c r="C245" s="21">
        <f t="shared" si="23"/>
        <v>2.9045416852157366</v>
      </c>
      <c r="D245" s="260">
        <f t="shared" si="29"/>
        <v>2.7906259009582093</v>
      </c>
      <c r="E245" s="260">
        <f t="shared" si="27"/>
        <v>1.9497705933182685E-5</v>
      </c>
      <c r="F245" s="263">
        <f t="shared" si="24"/>
        <v>6.1857586499280475E-12</v>
      </c>
      <c r="G245" s="260"/>
      <c r="H245" s="257"/>
      <c r="I245" s="257">
        <f t="shared" si="28"/>
        <v>0</v>
      </c>
      <c r="L245"/>
      <c r="M245" s="14"/>
      <c r="N245"/>
      <c r="P245" s="14"/>
    </row>
    <row r="246" spans="1:16" x14ac:dyDescent="0.2">
      <c r="A246">
        <f t="shared" si="25"/>
        <v>224</v>
      </c>
      <c r="B246" s="21">
        <f t="shared" si="26"/>
        <v>9.3333333333333339</v>
      </c>
      <c r="C246" s="21">
        <f t="shared" si="23"/>
        <v>2.8742883382119566</v>
      </c>
      <c r="D246" s="260">
        <f t="shared" si="29"/>
        <v>2.7623728809431185</v>
      </c>
      <c r="E246" s="260">
        <f t="shared" si="27"/>
        <v>1.9746036007072568E-5</v>
      </c>
      <c r="F246" s="263">
        <f t="shared" si="24"/>
        <v>5.5129999487064555E-12</v>
      </c>
      <c r="G246" s="260"/>
      <c r="H246" s="257"/>
      <c r="I246" s="257">
        <f t="shared" si="28"/>
        <v>0</v>
      </c>
      <c r="L246"/>
      <c r="M246" s="14"/>
      <c r="N246"/>
      <c r="P246" s="14"/>
    </row>
    <row r="247" spans="1:16" x14ac:dyDescent="0.2">
      <c r="A247">
        <f t="shared" si="25"/>
        <v>225</v>
      </c>
      <c r="B247" s="21">
        <f t="shared" si="26"/>
        <v>9.375</v>
      </c>
      <c r="C247" s="21">
        <f t="shared" si="23"/>
        <v>2.844350106329296</v>
      </c>
      <c r="D247" s="260">
        <f t="shared" si="29"/>
        <v>2.7343256332062147</v>
      </c>
      <c r="E247" s="260">
        <f t="shared" si="27"/>
        <v>1.9991779192725034E-5</v>
      </c>
      <c r="F247" s="263">
        <f t="shared" si="24"/>
        <v>4.9134100042508155E-12</v>
      </c>
      <c r="G247" s="260"/>
      <c r="H247" s="257"/>
      <c r="I247" s="257">
        <f t="shared" si="28"/>
        <v>0</v>
      </c>
      <c r="L247"/>
      <c r="M247" s="14"/>
      <c r="N247"/>
      <c r="P247" s="14"/>
    </row>
    <row r="248" spans="1:16" x14ac:dyDescent="0.2">
      <c r="A248">
        <f t="shared" si="25"/>
        <v>226</v>
      </c>
      <c r="B248" s="21">
        <f t="shared" si="26"/>
        <v>9.4166666666666661</v>
      </c>
      <c r="C248" s="21">
        <f t="shared" si="23"/>
        <v>2.8147237073676203</v>
      </c>
      <c r="D248" s="260">
        <f t="shared" si="29"/>
        <v>2.7064916404815564</v>
      </c>
      <c r="E248" s="260">
        <f t="shared" si="27"/>
        <v>2.0234962434848275E-5</v>
      </c>
      <c r="F248" s="263">
        <f t="shared" si="24"/>
        <v>4.379031034733906E-12</v>
      </c>
      <c r="G248" s="260"/>
      <c r="H248" s="257"/>
      <c r="I248" s="257">
        <f t="shared" si="28"/>
        <v>0</v>
      </c>
      <c r="L248"/>
      <c r="M248" s="14"/>
      <c r="N248"/>
      <c r="P248" s="14"/>
    </row>
    <row r="249" spans="1:16" x14ac:dyDescent="0.2">
      <c r="A249">
        <f t="shared" si="25"/>
        <v>227</v>
      </c>
      <c r="B249" s="21">
        <f t="shared" si="26"/>
        <v>9.4583333333333339</v>
      </c>
      <c r="C249" s="21">
        <f t="shared" si="23"/>
        <v>2.7854058933137877</v>
      </c>
      <c r="D249" s="260">
        <f t="shared" si="29"/>
        <v>2.6788772606435183</v>
      </c>
      <c r="E249" s="260">
        <f t="shared" si="27"/>
        <v>2.0475612397497729E-5</v>
      </c>
      <c r="F249" s="263">
        <f t="shared" si="24"/>
        <v>3.902770741007314E-12</v>
      </c>
      <c r="G249" s="260"/>
      <c r="H249" s="257"/>
      <c r="I249" s="257">
        <f t="shared" si="28"/>
        <v>0</v>
      </c>
      <c r="L249"/>
      <c r="M249" s="14"/>
      <c r="N249"/>
      <c r="P249" s="14"/>
    </row>
    <row r="250" spans="1:16" x14ac:dyDescent="0.2">
      <c r="A250">
        <f t="shared" si="25"/>
        <v>228</v>
      </c>
      <c r="B250" s="21">
        <f t="shared" si="26"/>
        <v>9.5</v>
      </c>
      <c r="C250" s="21">
        <f t="shared" si="23"/>
        <v>2.75639344998556</v>
      </c>
      <c r="D250" s="260">
        <f t="shared" si="29"/>
        <v>2.6514878522855145</v>
      </c>
      <c r="E250" s="260">
        <f t="shared" si="27"/>
        <v>2.0713755466999335E-5</v>
      </c>
      <c r="F250" s="263">
        <f t="shared" si="24"/>
        <v>3.4783081773222317E-12</v>
      </c>
      <c r="G250" s="260"/>
      <c r="H250" s="257"/>
      <c r="I250" s="257">
        <f t="shared" si="28"/>
        <v>0</v>
      </c>
      <c r="L250"/>
      <c r="M250" s="14"/>
      <c r="N250"/>
      <c r="P250" s="14"/>
    </row>
    <row r="251" spans="1:16" x14ac:dyDescent="0.2">
      <c r="A251">
        <f t="shared" si="25"/>
        <v>229</v>
      </c>
      <c r="B251" s="21">
        <f t="shared" si="26"/>
        <v>9.5416666666666661</v>
      </c>
      <c r="C251" s="21">
        <f t="shared" si="23"/>
        <v>2.7276831966792234</v>
      </c>
      <c r="D251" s="260">
        <f t="shared" si="29"/>
        <v>2.6243278866071207</v>
      </c>
      <c r="E251" s="260">
        <f t="shared" si="27"/>
        <v>2.0949417754842325E-5</v>
      </c>
      <c r="F251" s="263">
        <f t="shared" si="24"/>
        <v>3.1000098594835782E-12</v>
      </c>
      <c r="G251" s="260"/>
      <c r="H251" s="257"/>
      <c r="I251" s="257">
        <f t="shared" si="28"/>
        <v>0</v>
      </c>
      <c r="L251"/>
      <c r="M251" s="14"/>
      <c r="N251"/>
      <c r="P251" s="14"/>
    </row>
    <row r="252" spans="1:16" x14ac:dyDescent="0.2">
      <c r="A252">
        <f t="shared" si="25"/>
        <v>230</v>
      </c>
      <c r="B252" s="21">
        <f t="shared" si="26"/>
        <v>9.5833333333333339</v>
      </c>
      <c r="C252" s="21">
        <f t="shared" si="23"/>
        <v>2.6992719858208787</v>
      </c>
      <c r="D252" s="260">
        <f t="shared" si="29"/>
        <v>2.5974010470990416</v>
      </c>
      <c r="E252" s="260">
        <f t="shared" si="27"/>
        <v>2.1182625100541887E-5</v>
      </c>
      <c r="F252" s="263">
        <f t="shared" si="24"/>
        <v>2.7628549970214775E-12</v>
      </c>
      <c r="G252" s="260"/>
      <c r="H252" s="257"/>
      <c r="I252" s="257">
        <f t="shared" si="28"/>
        <v>0</v>
      </c>
      <c r="L252"/>
      <c r="M252" s="14"/>
      <c r="N252"/>
      <c r="P252" s="14"/>
    </row>
    <row r="253" spans="1:16" x14ac:dyDescent="0.2">
      <c r="A253">
        <f t="shared" si="25"/>
        <v>231</v>
      </c>
      <c r="B253" s="21">
        <f t="shared" si="26"/>
        <v>9.625</v>
      </c>
      <c r="C253" s="21">
        <f t="shared" si="23"/>
        <v>2.6711567026213681</v>
      </c>
      <c r="D253" s="260">
        <f t="shared" si="29"/>
        <v>2.5707103183533637</v>
      </c>
      <c r="E253" s="260">
        <f t="shared" si="27"/>
        <v>2.1413403074472016E-5</v>
      </c>
      <c r="F253" s="263">
        <f t="shared" si="24"/>
        <v>2.4623688570584641E-12</v>
      </c>
      <c r="G253" s="260"/>
      <c r="H253" s="257"/>
      <c r="I253" s="257">
        <f t="shared" si="28"/>
        <v>0</v>
      </c>
      <c r="L253"/>
      <c r="M253" s="14"/>
      <c r="N253"/>
      <c r="P253" s="14"/>
    </row>
    <row r="254" spans="1:16" x14ac:dyDescent="0.2">
      <c r="A254">
        <f t="shared" si="25"/>
        <v>232</v>
      </c>
      <c r="B254" s="21">
        <f t="shared" si="26"/>
        <v>9.6666666666666661</v>
      </c>
      <c r="C254" s="21">
        <f t="shared" si="23"/>
        <v>2.6433342647347953</v>
      </c>
      <c r="D254" s="260">
        <f t="shared" si="29"/>
        <v>2.5442580651821705</v>
      </c>
      <c r="E254" s="260">
        <f t="shared" si="27"/>
        <v>2.1641776980668852E-5</v>
      </c>
      <c r="F254" s="263">
        <f t="shared" si="24"/>
        <v>2.1945633754749857E-12</v>
      </c>
      <c r="G254" s="260"/>
      <c r="H254" s="257"/>
      <c r="I254" s="257">
        <f t="shared" si="28"/>
        <v>0</v>
      </c>
      <c r="L254"/>
      <c r="M254" s="14"/>
      <c r="N254"/>
      <c r="P254" s="14"/>
    </row>
    <row r="255" spans="1:16" x14ac:dyDescent="0.2">
      <c r="A255">
        <f t="shared" si="25"/>
        <v>233</v>
      </c>
      <c r="B255" s="21">
        <f t="shared" si="26"/>
        <v>9.7083333333333339</v>
      </c>
      <c r="C255" s="21">
        <f t="shared" si="23"/>
        <v>2.615801621920594</v>
      </c>
      <c r="D255" s="260">
        <f t="shared" si="29"/>
        <v>2.5180461030989099</v>
      </c>
      <c r="E255" s="260">
        <f t="shared" si="27"/>
        <v>2.1867771859604819E-5</v>
      </c>
      <c r="F255" s="263">
        <f t="shared" si="24"/>
        <v>1.9558842271622468E-12</v>
      </c>
      <c r="G255" s="260"/>
      <c r="H255" s="257"/>
      <c r="I255" s="257">
        <f t="shared" si="28"/>
        <v>0</v>
      </c>
      <c r="L255"/>
      <c r="M255" s="14"/>
      <c r="N255"/>
      <c r="P255" s="14"/>
    </row>
    <row r="256" spans="1:16" x14ac:dyDescent="0.2">
      <c r="A256">
        <f t="shared" si="25"/>
        <v>234</v>
      </c>
      <c r="B256" s="21">
        <f t="shared" si="26"/>
        <v>9.75</v>
      </c>
      <c r="C256" s="21">
        <f t="shared" si="23"/>
        <v>2.5885557557091281</v>
      </c>
      <c r="D256" s="260">
        <f t="shared" si="29"/>
        <v>2.4920757611022326</v>
      </c>
      <c r="E256" s="260">
        <f t="shared" si="27"/>
        <v>2.2091412490933882E-5</v>
      </c>
      <c r="F256" s="263">
        <f t="shared" si="24"/>
        <v>1.7431636528765469E-12</v>
      </c>
      <c r="G256" s="260"/>
      <c r="H256" s="257"/>
      <c r="I256" s="257">
        <f t="shared" si="28"/>
        <v>0</v>
      </c>
      <c r="L256"/>
      <c r="M256" s="14"/>
      <c r="N256"/>
      <c r="P256" s="14"/>
    </row>
    <row r="257" spans="1:16" x14ac:dyDescent="0.2">
      <c r="A257">
        <f t="shared" si="25"/>
        <v>235</v>
      </c>
      <c r="B257" s="21">
        <f t="shared" si="26"/>
        <v>9.7916666666666661</v>
      </c>
      <c r="C257" s="21">
        <f t="shared" si="23"/>
        <v>2.5615936790707678</v>
      </c>
      <c r="D257" s="260">
        <f t="shared" si="29"/>
        <v>2.4663479375998194</v>
      </c>
      <c r="E257" s="260">
        <f t="shared" si="27"/>
        <v>2.2312723396208196E-5</v>
      </c>
      <c r="F257" s="263">
        <f t="shared" si="24"/>
        <v>1.5535784166113849E-12</v>
      </c>
      <c r="G257" s="260"/>
      <c r="H257" s="257"/>
      <c r="I257" s="257">
        <f t="shared" si="28"/>
        <v>0</v>
      </c>
      <c r="L257"/>
      <c r="M257" s="14"/>
      <c r="N257"/>
      <c r="P257" s="14"/>
    </row>
    <row r="258" spans="1:16" x14ac:dyDescent="0.2">
      <c r="A258">
        <f t="shared" si="25"/>
        <v>236</v>
      </c>
      <c r="B258" s="21">
        <f t="shared" si="26"/>
        <v>9.8333333333333339</v>
      </c>
      <c r="C258" s="21">
        <f t="shared" si="23"/>
        <v>2.5349124360884128</v>
      </c>
      <c r="D258" s="260">
        <f t="shared" si="29"/>
        <v>2.4408631502186076</v>
      </c>
      <c r="E258" s="260">
        <f t="shared" si="27"/>
        <v>2.2531728841566457E-5</v>
      </c>
      <c r="F258" s="263">
        <f t="shared" si="24"/>
        <v>1.3846123354957727E-12</v>
      </c>
      <c r="G258" s="260"/>
      <c r="H258" s="257"/>
      <c r="I258" s="257">
        <f t="shared" si="28"/>
        <v>0</v>
      </c>
      <c r="L258"/>
      <c r="M258" s="14"/>
      <c r="N258"/>
      <c r="P258" s="14"/>
    </row>
    <row r="259" spans="1:16" x14ac:dyDescent="0.2">
      <c r="A259">
        <f t="shared" si="25"/>
        <v>237</v>
      </c>
      <c r="B259" s="21">
        <f t="shared" si="26"/>
        <v>9.875</v>
      </c>
      <c r="C259" s="21">
        <f t="shared" si="23"/>
        <v>2.5085091016334338</v>
      </c>
      <c r="D259" s="260">
        <f t="shared" si="29"/>
        <v>2.4156215801666634</v>
      </c>
      <c r="E259" s="260">
        <f t="shared" si="27"/>
        <v>2.2748452840394265E-5</v>
      </c>
      <c r="F259" s="263">
        <f t="shared" si="24"/>
        <v>1.2340228849140984E-12</v>
      </c>
      <c r="G259" s="260"/>
      <c r="H259" s="257"/>
      <c r="I259" s="257">
        <f t="shared" si="28"/>
        <v>0</v>
      </c>
      <c r="L259"/>
      <c r="M259" s="14"/>
      <c r="N259"/>
      <c r="P259" s="14"/>
    </row>
    <row r="260" spans="1:16" x14ac:dyDescent="0.2">
      <c r="A260">
        <f t="shared" si="25"/>
        <v>238</v>
      </c>
      <c r="B260" s="21">
        <f t="shared" si="26"/>
        <v>9.9166666666666661</v>
      </c>
      <c r="C260" s="21">
        <f t="shared" si="23"/>
        <v>2.4823807810449758</v>
      </c>
      <c r="D260" s="260">
        <f t="shared" si="29"/>
        <v>2.3906231117395738</v>
      </c>
      <c r="E260" s="260">
        <f t="shared" si="27"/>
        <v>2.2962919155956765E-5</v>
      </c>
      <c r="F260" s="263">
        <f t="shared" si="24"/>
        <v>1.0998114356293508E-12</v>
      </c>
      <c r="G260" s="260"/>
      <c r="H260" s="257"/>
      <c r="I260" s="257">
        <f t="shared" si="28"/>
        <v>0</v>
      </c>
      <c r="L260"/>
      <c r="M260" s="14"/>
      <c r="N260"/>
      <c r="P260" s="14"/>
    </row>
    <row r="261" spans="1:16" x14ac:dyDescent="0.2">
      <c r="A261">
        <f t="shared" si="25"/>
        <v>239</v>
      </c>
      <c r="B261" s="21">
        <f t="shared" si="26"/>
        <v>9.9583333333333339</v>
      </c>
      <c r="C261" s="21">
        <f t="shared" si="23"/>
        <v>2.4565246098126154</v>
      </c>
      <c r="D261" s="260">
        <f t="shared" si="29"/>
        <v>2.3658673674997646</v>
      </c>
      <c r="E261" s="260">
        <f t="shared" si="27"/>
        <v>2.3175151304003869E-5</v>
      </c>
      <c r="F261" s="263">
        <f t="shared" si="24"/>
        <v>9.801967278956012E-13</v>
      </c>
      <c r="G261" s="260"/>
      <c r="H261" s="257"/>
      <c r="I261" s="257">
        <f t="shared" si="28"/>
        <v>0</v>
      </c>
      <c r="L261"/>
      <c r="M261" s="14"/>
      <c r="N261"/>
      <c r="P261" s="14"/>
    </row>
    <row r="262" spans="1:16" x14ac:dyDescent="0.2">
      <c r="A262"/>
      <c r="C262" s="10"/>
      <c r="H262"/>
      <c r="K262" s="14"/>
      <c r="L262"/>
      <c r="M262" s="14"/>
      <c r="O262"/>
    </row>
    <row r="263" spans="1:16" x14ac:dyDescent="0.2">
      <c r="A263"/>
      <c r="C263" s="10"/>
      <c r="H263"/>
      <c r="K263" s="14"/>
      <c r="L263"/>
      <c r="M263" s="14"/>
      <c r="O263"/>
    </row>
    <row r="264" spans="1:16" x14ac:dyDescent="0.2">
      <c r="A264"/>
      <c r="C264" s="10"/>
      <c r="H264"/>
      <c r="K264" s="14"/>
      <c r="L264"/>
      <c r="M264" s="14"/>
      <c r="O264"/>
    </row>
    <row r="265" spans="1:16" x14ac:dyDescent="0.2">
      <c r="A265"/>
      <c r="C265" s="10"/>
      <c r="H265"/>
      <c r="K265" s="14"/>
      <c r="L265"/>
      <c r="M265" s="14"/>
      <c r="O265"/>
    </row>
    <row r="266" spans="1:16" x14ac:dyDescent="0.2">
      <c r="A266"/>
      <c r="C266" s="10"/>
      <c r="H266"/>
      <c r="K266" s="14"/>
      <c r="L266"/>
      <c r="M266" s="14"/>
      <c r="O266"/>
    </row>
    <row r="267" spans="1:16" x14ac:dyDescent="0.2">
      <c r="A267"/>
      <c r="C267" s="10"/>
      <c r="H267"/>
      <c r="K267" s="14"/>
      <c r="L267"/>
      <c r="M267" s="14"/>
      <c r="O267"/>
    </row>
    <row r="268" spans="1:16" x14ac:dyDescent="0.2">
      <c r="A268"/>
      <c r="C268" s="10"/>
      <c r="H268"/>
      <c r="K268" s="14"/>
      <c r="L268"/>
      <c r="M268" s="14"/>
      <c r="O268"/>
    </row>
    <row r="269" spans="1:16" x14ac:dyDescent="0.2">
      <c r="A269"/>
      <c r="C269" s="10"/>
      <c r="H269"/>
      <c r="K269" s="14"/>
      <c r="L269"/>
      <c r="M269" s="14"/>
      <c r="O269"/>
    </row>
    <row r="270" spans="1:16" x14ac:dyDescent="0.2">
      <c r="A270"/>
      <c r="C270" s="10"/>
      <c r="H270"/>
      <c r="K270" s="14"/>
      <c r="L270"/>
      <c r="M270" s="14"/>
      <c r="O270"/>
    </row>
    <row r="271" spans="1:16" x14ac:dyDescent="0.2">
      <c r="A271"/>
      <c r="C271" s="10"/>
      <c r="H271"/>
      <c r="K271" s="14"/>
      <c r="L271"/>
      <c r="M271" s="14"/>
      <c r="O271"/>
    </row>
    <row r="272" spans="1:16" x14ac:dyDescent="0.2">
      <c r="A272"/>
      <c r="C272" s="10"/>
      <c r="H272"/>
      <c r="K272" s="14"/>
      <c r="L272"/>
      <c r="M272" s="14"/>
      <c r="O272"/>
    </row>
    <row r="273" spans="1:15" x14ac:dyDescent="0.2">
      <c r="A273"/>
      <c r="C273" s="10"/>
      <c r="H273"/>
      <c r="K273" s="14"/>
      <c r="L273"/>
      <c r="M273" s="14"/>
      <c r="O273"/>
    </row>
  </sheetData>
  <mergeCells count="6">
    <mergeCell ref="I17:J17"/>
    <mergeCell ref="A2:C2"/>
    <mergeCell ref="E2:H2"/>
    <mergeCell ref="D18:E18"/>
    <mergeCell ref="H18:I18"/>
    <mergeCell ref="D17:G17"/>
  </mergeCells>
  <phoneticPr fontId="0" type="noConversion"/>
  <pageMargins left="0.78740157499999996" right="0.78740157499999996" top="0.984251969" bottom="0.984251969" header="0.4921259845" footer="0.4921259845"/>
  <pageSetup paperSize="9" orientation="portrait" horizontalDpi="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40</vt:i4>
      </vt:variant>
    </vt:vector>
  </HeadingPairs>
  <TitlesOfParts>
    <vt:vector size="45" baseType="lpstr">
      <vt:lpstr>Eluieren</vt:lpstr>
      <vt:lpstr>Portionieren</vt:lpstr>
      <vt:lpstr>Messen</vt:lpstr>
      <vt:lpstr>Betrieb</vt:lpstr>
      <vt:lpstr>Betrieb (2)</vt:lpstr>
      <vt:lpstr>A_ToNuk</vt:lpstr>
      <vt:lpstr>A0</vt:lpstr>
      <vt:lpstr>Akonz</vt:lpstr>
      <vt:lpstr>'Betrieb (2)'!Ao_MuNuk</vt:lpstr>
      <vt:lpstr>Ao_MuNuk</vt:lpstr>
      <vt:lpstr>Ao_MuNuk_t</vt:lpstr>
      <vt:lpstr>ATc</vt:lpstr>
      <vt:lpstr>'Betrieb (2)'!Ausbeute</vt:lpstr>
      <vt:lpstr>Ausbeute</vt:lpstr>
      <vt:lpstr>'Betrieb (2)'!dt</vt:lpstr>
      <vt:lpstr>dt</vt:lpstr>
      <vt:lpstr>G0</vt:lpstr>
      <vt:lpstr>'Betrieb (2)'!HWZ_MNuk</vt:lpstr>
      <vt:lpstr>HWZ_MNuk</vt:lpstr>
      <vt:lpstr>'Betrieb (2)'!HWZ_Mo</vt:lpstr>
      <vt:lpstr>HWZ_Mo</vt:lpstr>
      <vt:lpstr>'Betrieb (2)'!HWZ_Tc</vt:lpstr>
      <vt:lpstr>HWZ_Tc</vt:lpstr>
      <vt:lpstr>'Betrieb (2)'!HWZ_TNuk</vt:lpstr>
      <vt:lpstr>HWZ_TNuk</vt:lpstr>
      <vt:lpstr>'Betrieb (2)'!lambdaMNuk</vt:lpstr>
      <vt:lpstr>lambdaMNuk</vt:lpstr>
      <vt:lpstr>'Betrieb (2)'!lambdaMo</vt:lpstr>
      <vt:lpstr>lambdaMo</vt:lpstr>
      <vt:lpstr>'Betrieb (2)'!lambdaTc</vt:lpstr>
      <vt:lpstr>lambdaTc</vt:lpstr>
      <vt:lpstr>'Betrieb (2)'!lambdaTNuk</vt:lpstr>
      <vt:lpstr>lambdaTNuk</vt:lpstr>
      <vt:lpstr>'Betrieb (2)'!lambdaTNuk1</vt:lpstr>
      <vt:lpstr>lambdaTNuk1</vt:lpstr>
      <vt:lpstr>'Betrieb (2)'!lambdaTNuk2</vt:lpstr>
      <vt:lpstr>lambdaTNuk2</vt:lpstr>
      <vt:lpstr>Lieferzeit</vt:lpstr>
      <vt:lpstr>'Betrieb (2)'!t</vt:lpstr>
      <vt:lpstr>t</vt:lpstr>
      <vt:lpstr>V0</vt:lpstr>
      <vt:lpstr>'Betrieb (2)'!ZerfWahr1</vt:lpstr>
      <vt:lpstr>ZerfWahr1</vt:lpstr>
      <vt:lpstr>'Betrieb (2)'!ZerfWahr2</vt:lpstr>
      <vt:lpstr>ZerfWahr2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Aktivitäten eines Mo-Generators</dc:title>
  <dc:subject>BSS</dc:subject>
  <dc:creator>Dipl.Ing. H.Sumpf</dc:creator>
  <cp:keywords/>
  <dc:description/>
  <cp:lastModifiedBy>Hartmut Sumpf</cp:lastModifiedBy>
  <cp:lastPrinted>2010-04-12T12:55:20Z</cp:lastPrinted>
  <dcterms:created xsi:type="dcterms:W3CDTF">2009-10-22T09:49:56Z</dcterms:created>
  <dcterms:modified xsi:type="dcterms:W3CDTF">2024-09-05T11:49:44Z</dcterms:modified>
</cp:coreProperties>
</file>