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MP\Homepage\"/>
    </mc:Choice>
  </mc:AlternateContent>
  <xr:revisionPtr revIDLastSave="0" documentId="8_{C0F64C7A-D1D3-437C-AD56-BEAFA6E2DCAC}" xr6:coauthVersionLast="47" xr6:coauthVersionMax="47" xr10:uidLastSave="{00000000-0000-0000-0000-000000000000}"/>
  <bookViews>
    <workbookView xWindow="5850" yWindow="2505" windowWidth="29625" windowHeight="18495" tabRatio="418" xr2:uid="{F37F9962-0233-4219-A0F3-95D3B85C40B7}"/>
  </bookViews>
  <sheets>
    <sheet name="Tabelle1" sheetId="1" r:id="rId1"/>
  </sheets>
  <definedNames>
    <definedName name="A0">Tabelle1!$B$4</definedName>
    <definedName name="Abstand">Tabelle1!$B$11</definedName>
    <definedName name="DLK">Tabelle1!$B$10</definedName>
    <definedName name="_xlnm.Print_Area" localSheetId="0">Tabelle1!$A$1:$M$120</definedName>
    <definedName name="dt">Tabelle1!#REF!</definedName>
    <definedName name="HWZ">Tabelle1!$B$5</definedName>
    <definedName name="integrMittel">Tabelle1!#REF!</definedName>
    <definedName name="t">Tabelle1!#REF!</definedName>
    <definedName name="tau">Tabelle1!$B$7</definedName>
    <definedName name="Zeit1">Tabelle1!$B$16</definedName>
    <definedName name="Zeit2">Tabelle1!$E$16</definedName>
    <definedName name="Zeit3">Tabelle1!$H$16</definedName>
  </definedNames>
  <calcPr calcId="181029"/>
</workbook>
</file>

<file path=xl/calcChain.xml><?xml version="1.0" encoding="utf-8"?>
<calcChain xmlns="http://schemas.openxmlformats.org/spreadsheetml/2006/main">
  <c r="C52" i="1" l="1"/>
  <c r="B40" i="1" s="1"/>
  <c r="B41" i="1" s="1"/>
  <c r="B43" i="1" s="1"/>
  <c r="C119" i="1"/>
  <c r="B107" i="1" s="1"/>
  <c r="B108" i="1" s="1"/>
  <c r="B110" i="1" s="1"/>
  <c r="C75" i="1"/>
  <c r="B63" i="1" s="1"/>
  <c r="B103" i="1"/>
  <c r="C32" i="1"/>
  <c r="B20" i="1"/>
  <c r="B21" i="1" s="1"/>
  <c r="B23" i="1" s="1"/>
  <c r="B24" i="1" s="1"/>
  <c r="C96" i="1"/>
  <c r="B83" i="1" s="1"/>
  <c r="C5" i="1"/>
  <c r="B7" i="1"/>
  <c r="C104" i="1" s="1"/>
  <c r="C106" i="1" s="1"/>
  <c r="I17" i="1"/>
  <c r="C60" i="1"/>
  <c r="C62" i="1" s="1"/>
  <c r="B84" i="1"/>
  <c r="B86" i="1" s="1"/>
  <c r="B26" i="1"/>
  <c r="B27" i="1" s="1"/>
  <c r="I80" i="1"/>
  <c r="F60" i="1"/>
  <c r="B44" i="1"/>
  <c r="B46" i="1"/>
  <c r="B47" i="1"/>
  <c r="B89" i="1" l="1"/>
  <c r="B90" i="1" s="1"/>
  <c r="B87" i="1"/>
  <c r="B111" i="1"/>
  <c r="B113" i="1"/>
  <c r="B114" i="1" s="1"/>
  <c r="I37" i="1"/>
  <c r="C17" i="1"/>
  <c r="L60" i="1"/>
  <c r="C80" i="1"/>
  <c r="C82" i="1" s="1"/>
  <c r="E62" i="1"/>
  <c r="C63" i="1"/>
  <c r="C64" i="1" s="1"/>
  <c r="C66" i="1" s="1"/>
  <c r="B64" i="1"/>
  <c r="B66" i="1" s="1"/>
  <c r="C107" i="1"/>
  <c r="C108" i="1" s="1"/>
  <c r="C110" i="1" s="1"/>
  <c r="F37" i="1"/>
  <c r="F17" i="1"/>
  <c r="I60" i="1"/>
  <c r="C37" i="1"/>
  <c r="E19" i="1"/>
  <c r="F80" i="1"/>
  <c r="E82" i="1"/>
  <c r="E39" i="1"/>
  <c r="L17" i="1"/>
  <c r="C20" i="1" l="1"/>
  <c r="C21" i="1" s="1"/>
  <c r="C23" i="1" s="1"/>
  <c r="C19" i="1"/>
  <c r="C83" i="1"/>
  <c r="C84" i="1" s="1"/>
  <c r="C86" i="1" s="1"/>
  <c r="E84" i="1"/>
  <c r="E86" i="1" s="1"/>
  <c r="H82" i="1"/>
  <c r="F82" i="1"/>
  <c r="F84" i="1" s="1"/>
  <c r="F86" i="1" s="1"/>
  <c r="B69" i="1"/>
  <c r="B70" i="1" s="1"/>
  <c r="B67" i="1"/>
  <c r="C39" i="1"/>
  <c r="C41" i="1" s="1"/>
  <c r="C43" i="1" s="1"/>
  <c r="C40" i="1"/>
  <c r="C113" i="1"/>
  <c r="C114" i="1" s="1"/>
  <c r="C111" i="1"/>
  <c r="C67" i="1"/>
  <c r="C69" i="1"/>
  <c r="C70" i="1" s="1"/>
  <c r="H39" i="1"/>
  <c r="E41" i="1"/>
  <c r="E43" i="1" s="1"/>
  <c r="F39" i="1"/>
  <c r="F41" i="1" s="1"/>
  <c r="F43" i="1" s="1"/>
  <c r="F19" i="1"/>
  <c r="F21" i="1" s="1"/>
  <c r="F23" i="1" s="1"/>
  <c r="H19" i="1"/>
  <c r="E21" i="1"/>
  <c r="E23" i="1" s="1"/>
  <c r="H62" i="1"/>
  <c r="E64" i="1"/>
  <c r="E66" i="1" s="1"/>
  <c r="F62" i="1"/>
  <c r="F64" i="1" s="1"/>
  <c r="F66" i="1" s="1"/>
  <c r="F67" i="1" l="1"/>
  <c r="F69" i="1"/>
  <c r="F70" i="1" s="1"/>
  <c r="F89" i="1"/>
  <c r="F90" i="1" s="1"/>
  <c r="F87" i="1"/>
  <c r="E26" i="1"/>
  <c r="E27" i="1" s="1"/>
  <c r="E24" i="1"/>
  <c r="E89" i="1"/>
  <c r="E90" i="1" s="1"/>
  <c r="E87" i="1"/>
  <c r="C89" i="1"/>
  <c r="C90" i="1" s="1"/>
  <c r="C87" i="1"/>
  <c r="E44" i="1"/>
  <c r="E46" i="1"/>
  <c r="E47" i="1" s="1"/>
  <c r="E69" i="1"/>
  <c r="E70" i="1" s="1"/>
  <c r="E67" i="1"/>
  <c r="K62" i="1"/>
  <c r="H64" i="1"/>
  <c r="H66" i="1" s="1"/>
  <c r="I62" i="1"/>
  <c r="I64" i="1" s="1"/>
  <c r="I66" i="1" s="1"/>
  <c r="H84" i="1"/>
  <c r="H86" i="1" s="1"/>
  <c r="I82" i="1"/>
  <c r="I84" i="1" s="1"/>
  <c r="I86" i="1" s="1"/>
  <c r="I19" i="1"/>
  <c r="I21" i="1" s="1"/>
  <c r="I23" i="1" s="1"/>
  <c r="K19" i="1"/>
  <c r="H21" i="1"/>
  <c r="H23" i="1" s="1"/>
  <c r="F24" i="1"/>
  <c r="F26" i="1"/>
  <c r="F27" i="1" s="1"/>
  <c r="I39" i="1"/>
  <c r="I41" i="1" s="1"/>
  <c r="I43" i="1" s="1"/>
  <c r="H41" i="1"/>
  <c r="H43" i="1" s="1"/>
  <c r="F44" i="1"/>
  <c r="F46" i="1"/>
  <c r="F47" i="1" s="1"/>
  <c r="C46" i="1"/>
  <c r="C47" i="1" s="1"/>
  <c r="C44" i="1"/>
  <c r="C24" i="1"/>
  <c r="C26" i="1"/>
  <c r="C27" i="1" s="1"/>
  <c r="L62" i="1" l="1"/>
  <c r="L64" i="1" s="1"/>
  <c r="L66" i="1" s="1"/>
  <c r="K64" i="1"/>
  <c r="K66" i="1" s="1"/>
  <c r="H24" i="1"/>
  <c r="H26" i="1"/>
  <c r="H27" i="1" s="1"/>
  <c r="H69" i="1"/>
  <c r="H70" i="1" s="1"/>
  <c r="H67" i="1"/>
  <c r="I87" i="1"/>
  <c r="I89" i="1"/>
  <c r="I90" i="1" s="1"/>
  <c r="L19" i="1"/>
  <c r="L21" i="1" s="1"/>
  <c r="L23" i="1" s="1"/>
  <c r="K21" i="1"/>
  <c r="K23" i="1" s="1"/>
  <c r="H44" i="1"/>
  <c r="H46" i="1"/>
  <c r="H47" i="1" s="1"/>
  <c r="H87" i="1"/>
  <c r="H89" i="1"/>
  <c r="H90" i="1" s="1"/>
  <c r="I26" i="1"/>
  <c r="I27" i="1" s="1"/>
  <c r="I24" i="1"/>
  <c r="I44" i="1"/>
  <c r="I46" i="1"/>
  <c r="I47" i="1" s="1"/>
  <c r="I67" i="1"/>
  <c r="I69" i="1"/>
  <c r="I70" i="1" s="1"/>
  <c r="K26" i="1" l="1"/>
  <c r="K27" i="1" s="1"/>
  <c r="K24" i="1"/>
  <c r="K69" i="1"/>
  <c r="K70" i="1" s="1"/>
  <c r="K67" i="1"/>
  <c r="L26" i="1"/>
  <c r="L27" i="1" s="1"/>
  <c r="L24" i="1"/>
  <c r="L67" i="1"/>
  <c r="L69" i="1"/>
  <c r="L70" i="1" s="1"/>
</calcChain>
</file>

<file path=xl/sharedStrings.xml><?xml version="1.0" encoding="utf-8"?>
<sst xmlns="http://schemas.openxmlformats.org/spreadsheetml/2006/main" count="220" uniqueCount="48">
  <si>
    <t>HWZ</t>
  </si>
  <si>
    <t>Aktivität</t>
  </si>
  <si>
    <t>beim Umgang mit einer rad.Quelle</t>
  </si>
  <si>
    <t>F-18</t>
  </si>
  <si>
    <t>G</t>
  </si>
  <si>
    <t>mSv*m^2</t>
  </si>
  <si>
    <t>h * GBq</t>
  </si>
  <si>
    <t>GBq</t>
  </si>
  <si>
    <t>mSv/h</t>
  </si>
  <si>
    <t>Abstand</t>
  </si>
  <si>
    <t>uSv/h</t>
  </si>
  <si>
    <t>Tau (ln(2)/HWZ)</t>
  </si>
  <si>
    <t>MBq</t>
  </si>
  <si>
    <t>m</t>
  </si>
  <si>
    <t>Dosisleistung</t>
  </si>
  <si>
    <t>h</t>
  </si>
  <si>
    <t>[min]</t>
  </si>
  <si>
    <t>[h]</t>
  </si>
  <si>
    <t>1 mSv/a in:</t>
  </si>
  <si>
    <t>min/d</t>
  </si>
  <si>
    <t>nom</t>
  </si>
  <si>
    <t>effektiv</t>
  </si>
  <si>
    <t>Ermittlung der fiktiven (mittleren) wirksamen Aktivität / Dosisleistung</t>
  </si>
  <si>
    <t xml:space="preserve">PET-CT: </t>
  </si>
  <si>
    <t>Abschirmung:</t>
  </si>
  <si>
    <t>Aufh.-Zeit [min]:</t>
  </si>
  <si>
    <t>Pb 10 mm</t>
  </si>
  <si>
    <t>W 8 mm</t>
  </si>
  <si>
    <t>FN</t>
  </si>
  <si>
    <t>Applikation:</t>
  </si>
  <si>
    <t>Vorbereitungsraum</t>
  </si>
  <si>
    <t>PET-CT</t>
  </si>
  <si>
    <t>Labor/Flur</t>
  </si>
  <si>
    <t>Warteraum</t>
  </si>
  <si>
    <t xml:space="preserve">PET-MRT: </t>
  </si>
  <si>
    <t>PET-MRT</t>
  </si>
  <si>
    <t>gesamt:</t>
  </si>
  <si>
    <t>Vorbereitungsraum (2 Patienten/Tag)</t>
  </si>
  <si>
    <t>PET-CT (3 Patienten/Tag)</t>
  </si>
  <si>
    <t>PET-MRT (3 Patienten/Tag)</t>
  </si>
  <si>
    <t>Sonstige</t>
  </si>
  <si>
    <t>Anlieferung</t>
  </si>
  <si>
    <t>Labor; Raum 3012</t>
  </si>
  <si>
    <t>Pb</t>
  </si>
  <si>
    <t>W</t>
  </si>
  <si>
    <t>- mit Abschirmung</t>
  </si>
  <si>
    <t>- nominal</t>
  </si>
  <si>
    <t>10 GBq/d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</si>
</sst>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_-* #,##0.00\ _€_-;\-* #,##0.00\ _€_-;_-* &quot;-&quot;??\ _€_-;_-@_-"/>
    <numFmt numFmtId="174" formatCode="0.0E+00"/>
    <numFmt numFmtId="177" formatCode="#,##0.00\ _€"/>
    <numFmt numFmtId="178" formatCode="_-* #,##0.0\ _€_-;\-* #,##0.0\ _€_-;_-* &quot;-&quot;?\ _€_-;_-@_-"/>
    <numFmt numFmtId="179" formatCode="#,##0\ _€"/>
    <numFmt numFmtId="180" formatCode="#,##0.0\ _€"/>
    <numFmt numFmtId="184" formatCode="0.0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2" fontId="3" fillId="0" borderId="1" xfId="0" applyNumberFormat="1" applyFont="1" applyBorder="1"/>
    <xf numFmtId="0" fontId="3" fillId="0" borderId="0" xfId="0" applyFont="1" applyAlignment="1">
      <alignment horizontal="right"/>
    </xf>
    <xf numFmtId="11" fontId="0" fillId="0" borderId="2" xfId="0" applyNumberForma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5" fontId="0" fillId="0" borderId="7" xfId="0" applyNumberFormat="1" applyBorder="1"/>
    <xf numFmtId="177" fontId="0" fillId="0" borderId="7" xfId="0" applyNumberFormat="1" applyBorder="1"/>
    <xf numFmtId="178" fontId="0" fillId="0" borderId="7" xfId="0" applyNumberFormat="1" applyBorder="1"/>
    <xf numFmtId="178" fontId="0" fillId="0" borderId="8" xfId="0" applyNumberFormat="1" applyBorder="1"/>
    <xf numFmtId="0" fontId="3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7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7" xfId="0" applyNumberFormat="1" applyBorder="1" applyAlignment="1">
      <alignment horizontal="center"/>
    </xf>
    <xf numFmtId="9" fontId="6" fillId="0" borderId="0" xfId="1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2" fontId="0" fillId="0" borderId="0" xfId="0" applyNumberFormat="1" applyBorder="1"/>
    <xf numFmtId="0" fontId="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6" fillId="0" borderId="0" xfId="0" applyNumberFormat="1" applyFont="1" applyBorder="1"/>
    <xf numFmtId="0" fontId="7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5" fontId="0" fillId="0" borderId="0" xfId="0" applyNumberFormat="1" applyBorder="1"/>
    <xf numFmtId="177" fontId="0" fillId="0" borderId="0" xfId="0" applyNumberFormat="1" applyBorder="1"/>
    <xf numFmtId="177" fontId="6" fillId="0" borderId="0" xfId="0" applyNumberFormat="1" applyFont="1" applyBorder="1"/>
    <xf numFmtId="178" fontId="0" fillId="0" borderId="0" xfId="0" applyNumberFormat="1" applyBorder="1"/>
    <xf numFmtId="178" fontId="6" fillId="0" borderId="0" xfId="0" applyNumberFormat="1" applyFont="1" applyBorder="1"/>
    <xf numFmtId="0" fontId="3" fillId="0" borderId="0" xfId="0" quotePrefix="1" applyFont="1" applyAlignment="1">
      <alignment horizontal="right"/>
    </xf>
    <xf numFmtId="164" fontId="0" fillId="0" borderId="7" xfId="0" applyNumberFormat="1" applyBorder="1" applyAlignment="1">
      <alignment horizontal="center"/>
    </xf>
    <xf numFmtId="179" fontId="0" fillId="0" borderId="6" xfId="0" applyNumberFormat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9" fontId="6" fillId="2" borderId="0" xfId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165" fontId="4" fillId="0" borderId="15" xfId="0" applyNumberFormat="1" applyFont="1" applyBorder="1"/>
    <xf numFmtId="0" fontId="4" fillId="0" borderId="15" xfId="0" applyFont="1" applyBorder="1" applyAlignment="1">
      <alignment horizontal="center"/>
    </xf>
    <xf numFmtId="177" fontId="4" fillId="0" borderId="15" xfId="0" applyNumberFormat="1" applyFont="1" applyBorder="1"/>
    <xf numFmtId="178" fontId="4" fillId="0" borderId="15" xfId="0" applyNumberFormat="1" applyFont="1" applyBorder="1"/>
    <xf numFmtId="178" fontId="4" fillId="0" borderId="16" xfId="0" applyNumberFormat="1" applyFont="1" applyBorder="1"/>
    <xf numFmtId="2" fontId="0" fillId="0" borderId="7" xfId="0" applyNumberFormat="1" applyBorder="1" applyAlignment="1">
      <alignment horizontal="center"/>
    </xf>
    <xf numFmtId="180" fontId="9" fillId="2" borderId="7" xfId="0" applyNumberFormat="1" applyFont="1" applyFill="1" applyBorder="1" applyAlignment="1">
      <alignment horizontal="center"/>
    </xf>
    <xf numFmtId="184" fontId="9" fillId="2" borderId="7" xfId="0" applyNumberFormat="1" applyFont="1" applyFill="1" applyBorder="1" applyAlignment="1">
      <alignment horizontal="center"/>
    </xf>
    <xf numFmtId="165" fontId="4" fillId="0" borderId="7" xfId="0" applyNumberFormat="1" applyFont="1" applyBorder="1"/>
    <xf numFmtId="164" fontId="9" fillId="0" borderId="6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79" fontId="0" fillId="0" borderId="7" xfId="0" applyNumberFormat="1" applyBorder="1"/>
    <xf numFmtId="179" fontId="4" fillId="0" borderId="7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B818-AE1A-44AB-A1B6-0498F04E17FC}">
  <dimension ref="A1:M119"/>
  <sheetViews>
    <sheetView tabSelected="1" zoomScaleNormal="100" workbookViewId="0">
      <selection activeCell="K34" sqref="K34"/>
    </sheetView>
  </sheetViews>
  <sheetFormatPr baseColWidth="10" defaultRowHeight="12.75" x14ac:dyDescent="0.2"/>
  <cols>
    <col min="1" max="1" width="21.42578125" customWidth="1"/>
    <col min="3" max="3" width="10.28515625" style="2" customWidth="1"/>
    <col min="6" max="6" width="11.5703125" style="6" customWidth="1"/>
  </cols>
  <sheetData>
    <row r="1" spans="1:11" ht="15.75" x14ac:dyDescent="0.25">
      <c r="A1" s="82" t="s">
        <v>22</v>
      </c>
      <c r="B1" s="82"/>
      <c r="C1" s="82"/>
      <c r="D1" s="82"/>
      <c r="E1" s="82"/>
      <c r="F1" s="82"/>
    </row>
    <row r="2" spans="1:11" ht="15.75" x14ac:dyDescent="0.25">
      <c r="A2" s="82" t="s">
        <v>2</v>
      </c>
      <c r="B2" s="82"/>
      <c r="C2" s="82"/>
      <c r="D2" s="82"/>
      <c r="E2" s="82"/>
      <c r="F2" s="82"/>
    </row>
    <row r="3" spans="1:11" ht="15.75" x14ac:dyDescent="0.25">
      <c r="A3" s="5"/>
      <c r="B3" s="5"/>
      <c r="C3" s="5"/>
      <c r="D3" s="5"/>
      <c r="E3" s="5"/>
      <c r="F3" s="5"/>
    </row>
    <row r="4" spans="1:11" ht="13.5" thickBot="1" x14ac:dyDescent="0.25">
      <c r="B4" s="24" t="s">
        <v>16</v>
      </c>
      <c r="C4" s="25" t="s">
        <v>17</v>
      </c>
    </row>
    <row r="5" spans="1:11" ht="13.5" thickBot="1" x14ac:dyDescent="0.25">
      <c r="A5" s="4" t="s">
        <v>0</v>
      </c>
      <c r="B5" s="22">
        <v>109.8</v>
      </c>
      <c r="C5" s="23">
        <f>HWZ/60</f>
        <v>1.8299999999999998</v>
      </c>
      <c r="D5" s="2"/>
      <c r="F5"/>
      <c r="G5" s="6"/>
    </row>
    <row r="6" spans="1:11" ht="13.5" thickBot="1" x14ac:dyDescent="0.25">
      <c r="A6" s="30"/>
      <c r="B6" s="21"/>
      <c r="C6" s="31"/>
      <c r="D6" s="3"/>
      <c r="F6"/>
      <c r="G6" s="6"/>
    </row>
    <row r="7" spans="1:11" ht="13.5" thickBot="1" x14ac:dyDescent="0.25">
      <c r="A7" s="8" t="s">
        <v>11</v>
      </c>
      <c r="B7" s="33">
        <f>LN(2)/HWZ</f>
        <v>6.3128158520942192E-3</v>
      </c>
      <c r="C7" s="32"/>
    </row>
    <row r="8" spans="1:11" ht="13.5" thickBot="1" x14ac:dyDescent="0.25">
      <c r="E8" s="1"/>
    </row>
    <row r="9" spans="1:11" ht="14.25" thickTop="1" thickBot="1" x14ac:dyDescent="0.25">
      <c r="A9" s="11" t="s">
        <v>3</v>
      </c>
      <c r="B9" s="13" t="s">
        <v>4</v>
      </c>
      <c r="C9" s="26" t="s">
        <v>5</v>
      </c>
    </row>
    <row r="10" spans="1:11" ht="13.5" thickBot="1" x14ac:dyDescent="0.25">
      <c r="A10" s="12"/>
      <c r="B10" s="10">
        <v>0.16500000000000001</v>
      </c>
      <c r="C10" s="27" t="s">
        <v>6</v>
      </c>
    </row>
    <row r="11" spans="1:11" ht="13.5" thickTop="1" x14ac:dyDescent="0.2">
      <c r="A11" s="9" t="s">
        <v>9</v>
      </c>
      <c r="B11" s="2">
        <v>1</v>
      </c>
      <c r="C11" s="7" t="s">
        <v>13</v>
      </c>
      <c r="F11"/>
      <c r="G11" s="6"/>
    </row>
    <row r="12" spans="1:11" x14ac:dyDescent="0.2">
      <c r="A12" s="9"/>
      <c r="B12" s="2"/>
      <c r="C12"/>
      <c r="D12" s="7"/>
      <c r="F12"/>
      <c r="G12" s="6"/>
    </row>
    <row r="13" spans="1:11" ht="23.25" x14ac:dyDescent="0.35">
      <c r="A13" s="41" t="s">
        <v>23</v>
      </c>
      <c r="B13" s="34"/>
      <c r="C13" s="34"/>
      <c r="D13" s="34"/>
      <c r="E13" s="2"/>
      <c r="F13"/>
      <c r="G13" s="7"/>
      <c r="J13" s="6"/>
    </row>
    <row r="14" spans="1:11" ht="27" customHeight="1" x14ac:dyDescent="0.2">
      <c r="A14" s="9" t="s">
        <v>29</v>
      </c>
      <c r="B14" s="80" t="s">
        <v>37</v>
      </c>
      <c r="C14" s="80"/>
      <c r="D14" s="80"/>
      <c r="E14" s="80"/>
      <c r="F14" s="80"/>
      <c r="G14" s="80"/>
      <c r="H14" s="80"/>
      <c r="I14" s="80"/>
      <c r="J14" s="6"/>
    </row>
    <row r="15" spans="1:11" ht="25.5" customHeight="1" x14ac:dyDescent="0.2">
      <c r="A15" s="34"/>
      <c r="B15" s="79" t="s">
        <v>32</v>
      </c>
      <c r="C15" s="79"/>
      <c r="D15" s="35"/>
      <c r="E15" s="79" t="s">
        <v>30</v>
      </c>
      <c r="F15" s="79"/>
      <c r="G15" s="35"/>
      <c r="H15" s="79" t="s">
        <v>31</v>
      </c>
      <c r="I15" s="79"/>
      <c r="J15" s="6"/>
      <c r="K15" s="39" t="s">
        <v>33</v>
      </c>
    </row>
    <row r="16" spans="1:11" x14ac:dyDescent="0.2">
      <c r="A16" s="9" t="s">
        <v>25</v>
      </c>
      <c r="B16" s="9">
        <v>1</v>
      </c>
      <c r="C16" s="9"/>
      <c r="D16" s="9"/>
      <c r="E16" s="35">
        <v>120</v>
      </c>
      <c r="F16"/>
      <c r="G16" s="38"/>
      <c r="H16" s="35">
        <v>60</v>
      </c>
      <c r="K16" s="35">
        <v>15</v>
      </c>
    </row>
    <row r="17" spans="1:13" x14ac:dyDescent="0.2">
      <c r="A17" s="9"/>
      <c r="B17" s="9"/>
      <c r="C17" s="62">
        <f>(-1/tau*EXP(-tau*Zeit1)+1/tau*EXP(-tau*0))/Zeit1</f>
        <v>0.99685022354549346</v>
      </c>
      <c r="D17" s="9"/>
      <c r="E17" s="2"/>
      <c r="F17" s="62">
        <f>(-1/tau*EXP(-tau*Zeit2)+1/tau*EXP(-tau*0))/Zeit2</f>
        <v>0.70119358029596834</v>
      </c>
      <c r="G17" s="37"/>
      <c r="H17" s="7"/>
      <c r="I17" s="62">
        <f>(-1/tau*EXP(-tau*Zeit3)+1/tau*EXP(-tau*0))/Zeit3</f>
        <v>0.83242357809503675</v>
      </c>
      <c r="K17" s="7"/>
      <c r="L17" s="62">
        <f>(-1/tau*EXP(-tau*K16)+1/tau*EXP(-tau*0))/K16</f>
        <v>0.9541135994406299</v>
      </c>
    </row>
    <row r="18" spans="1:13" ht="13.5" thickBot="1" x14ac:dyDescent="0.25">
      <c r="A18" s="34" t="s">
        <v>1</v>
      </c>
      <c r="B18" s="7" t="s">
        <v>20</v>
      </c>
      <c r="C18" s="28" t="s">
        <v>21</v>
      </c>
      <c r="D18" s="9"/>
      <c r="E18" s="7" t="s">
        <v>20</v>
      </c>
      <c r="F18" s="28" t="s">
        <v>21</v>
      </c>
      <c r="G18" s="28"/>
      <c r="H18" s="7" t="s">
        <v>20</v>
      </c>
      <c r="I18" s="28" t="s">
        <v>21</v>
      </c>
      <c r="J18" s="7"/>
      <c r="K18" s="7" t="s">
        <v>20</v>
      </c>
      <c r="L18" s="28" t="s">
        <v>21</v>
      </c>
      <c r="M18" s="7"/>
    </row>
    <row r="19" spans="1:13" ht="13.5" thickTop="1" x14ac:dyDescent="0.2">
      <c r="A19" s="58" t="s">
        <v>46</v>
      </c>
      <c r="B19" s="60">
        <v>400</v>
      </c>
      <c r="C19" s="64">
        <f>B19*C17</f>
        <v>398.74008941819739</v>
      </c>
      <c r="D19" s="29" t="s">
        <v>12</v>
      </c>
      <c r="E19" s="63">
        <f>B19*EXP(-tau*Zeit1)</f>
        <v>397.48282724265533</v>
      </c>
      <c r="F19" s="64">
        <f>E19*F17</f>
        <v>278.71240674044134</v>
      </c>
      <c r="G19" s="29" t="s">
        <v>12</v>
      </c>
      <c r="H19" s="63">
        <f>E19*EXP(-tau*Zeit2)</f>
        <v>186.34761530908855</v>
      </c>
      <c r="I19" s="64">
        <f>H19*I17</f>
        <v>155.12014870506894</v>
      </c>
      <c r="J19" s="29" t="s">
        <v>12</v>
      </c>
      <c r="K19" s="63">
        <f>H19*EXP(-tau*Zeit3)</f>
        <v>127.59291928561424</v>
      </c>
      <c r="L19" s="64">
        <f>K19*L17</f>
        <v>121.73813948273516</v>
      </c>
      <c r="M19" s="29" t="s">
        <v>12</v>
      </c>
    </row>
    <row r="20" spans="1:13" x14ac:dyDescent="0.2">
      <c r="A20" s="58" t="s">
        <v>45</v>
      </c>
      <c r="B20" s="72">
        <f>B19/C32</f>
        <v>32.520325203252035</v>
      </c>
      <c r="C20" s="65">
        <f>B20*C17</f>
        <v>32.41789344863394</v>
      </c>
      <c r="D20" s="29" t="s">
        <v>12</v>
      </c>
      <c r="E20" s="59"/>
      <c r="F20" s="65"/>
      <c r="G20" s="29"/>
      <c r="H20" s="59"/>
      <c r="I20" s="65"/>
      <c r="J20" s="29"/>
      <c r="K20" s="59"/>
      <c r="L20" s="65"/>
      <c r="M20" s="29"/>
    </row>
    <row r="21" spans="1:13" x14ac:dyDescent="0.2">
      <c r="B21" s="61">
        <f>B20/1000</f>
        <v>3.2520325203252036E-2</v>
      </c>
      <c r="C21" s="66">
        <f>C20/1000</f>
        <v>3.2417893448633939E-2</v>
      </c>
      <c r="D21" s="29" t="s">
        <v>7</v>
      </c>
      <c r="E21" s="36">
        <f>E19/1000</f>
        <v>0.39748282724265532</v>
      </c>
      <c r="F21" s="66">
        <f>F19/1000</f>
        <v>0.27871240674044134</v>
      </c>
      <c r="G21" s="29" t="s">
        <v>7</v>
      </c>
      <c r="H21" s="36">
        <f>H19/1000</f>
        <v>0.18634761530908855</v>
      </c>
      <c r="I21" s="66">
        <f>I19/1000</f>
        <v>0.15512014870506893</v>
      </c>
      <c r="J21" s="29" t="s">
        <v>7</v>
      </c>
      <c r="K21" s="36">
        <f>K19/1000</f>
        <v>0.12759291928561425</v>
      </c>
      <c r="L21" s="66">
        <f>L19/1000</f>
        <v>0.12173813948273517</v>
      </c>
      <c r="M21" s="29" t="s">
        <v>7</v>
      </c>
    </row>
    <row r="22" spans="1:13" x14ac:dyDescent="0.2">
      <c r="B22" s="16"/>
      <c r="C22" s="67"/>
      <c r="D22" s="29"/>
      <c r="E22" s="16"/>
      <c r="F22" s="67"/>
      <c r="G22" s="29"/>
      <c r="H22" s="16"/>
      <c r="I22" s="67"/>
      <c r="J22" s="29"/>
      <c r="K22" s="16"/>
      <c r="L22" s="67"/>
      <c r="M22" s="29"/>
    </row>
    <row r="23" spans="1:13" x14ac:dyDescent="0.2">
      <c r="A23" s="9" t="s">
        <v>14</v>
      </c>
      <c r="B23" s="17">
        <f>B21*DLK/Abstand^2</f>
        <v>5.3658536585365858E-3</v>
      </c>
      <c r="C23" s="66">
        <f>C21*DLK/Abstand^2</f>
        <v>5.3489524190246003E-3</v>
      </c>
      <c r="D23" s="29" t="s">
        <v>8</v>
      </c>
      <c r="E23" s="17">
        <f>E21*DLK/Abstand^2</f>
        <v>6.5584666495038135E-2</v>
      </c>
      <c r="F23" s="66">
        <f>F21*DLK/Abstand^2</f>
        <v>4.5987547112172823E-2</v>
      </c>
      <c r="G23" s="29" t="s">
        <v>8</v>
      </c>
      <c r="H23" s="17">
        <f>H21*DLK/Abstand^2</f>
        <v>3.0747356525999612E-2</v>
      </c>
      <c r="I23" s="66">
        <f>I21*DLK/Abstand^2</f>
        <v>2.5594824536336377E-2</v>
      </c>
      <c r="J23" s="29" t="s">
        <v>8</v>
      </c>
      <c r="K23" s="17">
        <f>K21*DLK/Abstand^2</f>
        <v>2.1052831682126353E-2</v>
      </c>
      <c r="L23" s="66">
        <f>L21*DLK/Abstand^2</f>
        <v>2.0086793014651303E-2</v>
      </c>
      <c r="M23" s="29" t="s">
        <v>8</v>
      </c>
    </row>
    <row r="24" spans="1:13" x14ac:dyDescent="0.2">
      <c r="A24" s="9"/>
      <c r="B24" s="18">
        <f>B23*1000</f>
        <v>5.3658536585365857</v>
      </c>
      <c r="C24" s="68">
        <f>C23*1000</f>
        <v>5.3489524190246005</v>
      </c>
      <c r="D24" s="29" t="s">
        <v>10</v>
      </c>
      <c r="E24" s="18">
        <f>E23*1000</f>
        <v>65.584666495038135</v>
      </c>
      <c r="F24" s="68">
        <f>F23*1000</f>
        <v>45.987547112172827</v>
      </c>
      <c r="G24" s="29" t="s">
        <v>10</v>
      </c>
      <c r="H24" s="18">
        <f>H23*1000</f>
        <v>30.747356525999614</v>
      </c>
      <c r="I24" s="68">
        <f>I23*1000</f>
        <v>25.594824536336375</v>
      </c>
      <c r="J24" s="29" t="s">
        <v>10</v>
      </c>
      <c r="K24" s="18">
        <f>K23*1000</f>
        <v>21.052831682126353</v>
      </c>
      <c r="L24" s="68">
        <f>L23*1000</f>
        <v>20.086793014651303</v>
      </c>
      <c r="M24" s="29" t="s">
        <v>10</v>
      </c>
    </row>
    <row r="25" spans="1:13" x14ac:dyDescent="0.2">
      <c r="A25" s="9"/>
      <c r="B25" s="18"/>
      <c r="C25" s="68"/>
      <c r="D25" s="29"/>
      <c r="E25" s="18"/>
      <c r="F25" s="68"/>
      <c r="G25" s="29"/>
      <c r="H25" s="18"/>
      <c r="I25" s="68"/>
      <c r="J25" s="29"/>
      <c r="K25" s="18"/>
      <c r="L25" s="68"/>
      <c r="M25" s="29"/>
    </row>
    <row r="26" spans="1:13" x14ac:dyDescent="0.2">
      <c r="A26" s="9" t="s">
        <v>18</v>
      </c>
      <c r="B26" s="19">
        <f>1/B23</f>
        <v>186.36363636363635</v>
      </c>
      <c r="C26" s="69">
        <f>1/C23</f>
        <v>186.95249493027896</v>
      </c>
      <c r="D26" s="29" t="s">
        <v>15</v>
      </c>
      <c r="E26" s="19">
        <f>1/E23</f>
        <v>15.247466419237732</v>
      </c>
      <c r="F26" s="69">
        <f>1/F23</f>
        <v>21.745017136069468</v>
      </c>
      <c r="G26" s="29" t="s">
        <v>15</v>
      </c>
      <c r="H26" s="19">
        <f>1/H23</f>
        <v>32.523121106505904</v>
      </c>
      <c r="I26" s="69">
        <f>1/I23</f>
        <v>39.070398727692911</v>
      </c>
      <c r="J26" s="29" t="s">
        <v>15</v>
      </c>
      <c r="K26" s="19">
        <f>1/K23</f>
        <v>47.499548521493672</v>
      </c>
      <c r="L26" s="69">
        <f>1/L23</f>
        <v>49.783955023113954</v>
      </c>
      <c r="M26" s="29" t="s">
        <v>15</v>
      </c>
    </row>
    <row r="27" spans="1:13" ht="13.5" thickBot="1" x14ac:dyDescent="0.25">
      <c r="B27" s="20">
        <f>B26/2000*60</f>
        <v>5.5909090909090899</v>
      </c>
      <c r="C27" s="70">
        <f>C26/2000*60</f>
        <v>5.6085748479083692</v>
      </c>
      <c r="D27" s="29" t="s">
        <v>19</v>
      </c>
      <c r="E27" s="20">
        <f>E26/2000*60</f>
        <v>0.45742399257713195</v>
      </c>
      <c r="F27" s="70">
        <f>F26/2000*60</f>
        <v>0.652350514082084</v>
      </c>
      <c r="G27" s="29" t="s">
        <v>19</v>
      </c>
      <c r="H27" s="20">
        <f>H26/2000*60</f>
        <v>0.9756936331951771</v>
      </c>
      <c r="I27" s="70">
        <f>I26/2000*60</f>
        <v>1.1721119618307874</v>
      </c>
      <c r="J27" s="29" t="s">
        <v>19</v>
      </c>
      <c r="K27" s="20">
        <f>K26/2000*60</f>
        <v>1.4249864556448102</v>
      </c>
      <c r="L27" s="70">
        <f>L26/2000*60</f>
        <v>1.4935186506934186</v>
      </c>
      <c r="M27" s="29" t="s">
        <v>19</v>
      </c>
    </row>
    <row r="28" spans="1:13" ht="13.5" thickTop="1" x14ac:dyDescent="0.2">
      <c r="C28"/>
      <c r="F28" s="2"/>
      <c r="G28" s="38"/>
      <c r="I28" s="6"/>
    </row>
    <row r="29" spans="1:13" x14ac:dyDescent="0.2">
      <c r="C29" s="35" t="s">
        <v>28</v>
      </c>
      <c r="F29" s="2"/>
      <c r="G29" s="38"/>
      <c r="I29" s="6"/>
    </row>
    <row r="30" spans="1:13" x14ac:dyDescent="0.2">
      <c r="A30" s="9" t="s">
        <v>24</v>
      </c>
      <c r="B30" t="s">
        <v>26</v>
      </c>
      <c r="C30" s="7">
        <v>3</v>
      </c>
      <c r="F30" s="2"/>
      <c r="I30" s="6"/>
    </row>
    <row r="31" spans="1:13" x14ac:dyDescent="0.2">
      <c r="B31" t="s">
        <v>27</v>
      </c>
      <c r="C31" s="7">
        <v>4.0999999999999996</v>
      </c>
      <c r="F31" s="2"/>
      <c r="I31" s="6"/>
    </row>
    <row r="32" spans="1:13" x14ac:dyDescent="0.2">
      <c r="B32" s="39" t="s">
        <v>36</v>
      </c>
      <c r="C32" s="40">
        <f>C30*C31</f>
        <v>12.299999999999999</v>
      </c>
      <c r="F32" s="2"/>
      <c r="I32" s="6"/>
    </row>
    <row r="33" spans="1:10" ht="26.45" customHeight="1" x14ac:dyDescent="0.2"/>
    <row r="34" spans="1:10" x14ac:dyDescent="0.2">
      <c r="A34" s="9" t="s">
        <v>29</v>
      </c>
      <c r="B34" s="80" t="s">
        <v>38</v>
      </c>
      <c r="C34" s="80"/>
      <c r="D34" s="80"/>
      <c r="E34" s="80"/>
      <c r="F34" s="80"/>
      <c r="G34" s="80"/>
      <c r="H34" s="80"/>
      <c r="I34" s="80"/>
      <c r="J34" s="6"/>
    </row>
    <row r="35" spans="1:10" ht="24.75" customHeight="1" x14ac:dyDescent="0.2">
      <c r="A35" s="34"/>
      <c r="B35" s="79" t="s">
        <v>32</v>
      </c>
      <c r="C35" s="79"/>
      <c r="D35" s="35"/>
      <c r="E35" s="79" t="s">
        <v>31</v>
      </c>
      <c r="F35" s="79"/>
      <c r="G35" s="35"/>
      <c r="H35" s="79" t="s">
        <v>33</v>
      </c>
      <c r="I35" s="79"/>
      <c r="J35" s="6"/>
    </row>
    <row r="36" spans="1:10" x14ac:dyDescent="0.2">
      <c r="A36" s="9" t="s">
        <v>25</v>
      </c>
      <c r="B36" s="9">
        <v>1</v>
      </c>
      <c r="C36" s="9"/>
      <c r="D36" s="9"/>
      <c r="E36" s="35">
        <v>60</v>
      </c>
      <c r="F36"/>
      <c r="G36" s="38"/>
      <c r="H36" s="35">
        <v>15</v>
      </c>
    </row>
    <row r="37" spans="1:10" x14ac:dyDescent="0.2">
      <c r="A37" s="9"/>
      <c r="B37" s="9"/>
      <c r="C37" s="62">
        <f>(-1/tau*EXP(-tau*B36)+1/tau*EXP(-tau*0))/B36</f>
        <v>0.99685022354549346</v>
      </c>
      <c r="D37" s="9"/>
      <c r="E37" s="2"/>
      <c r="F37" s="62">
        <f>(-1/tau*EXP(-tau*E36)+1/tau*EXP(-tau*0))/E36</f>
        <v>0.83242357809503675</v>
      </c>
      <c r="G37" s="37"/>
      <c r="H37" s="7"/>
      <c r="I37" s="62">
        <f>(-1/tau*EXP(-tau*H36)+1/tau*EXP(-tau*0))/H36</f>
        <v>0.9541135994406299</v>
      </c>
    </row>
    <row r="38" spans="1:10" ht="13.5" thickBot="1" x14ac:dyDescent="0.25">
      <c r="A38" s="34" t="s">
        <v>1</v>
      </c>
      <c r="B38" s="7" t="s">
        <v>20</v>
      </c>
      <c r="C38" s="28" t="s">
        <v>21</v>
      </c>
      <c r="D38" s="9"/>
      <c r="E38" s="7" t="s">
        <v>20</v>
      </c>
      <c r="F38" s="28" t="s">
        <v>21</v>
      </c>
      <c r="G38" s="28"/>
      <c r="H38" s="7" t="s">
        <v>20</v>
      </c>
      <c r="I38" s="28" t="s">
        <v>21</v>
      </c>
      <c r="J38" s="7"/>
    </row>
    <row r="39" spans="1:10" ht="13.5" thickTop="1" x14ac:dyDescent="0.2">
      <c r="A39" s="58" t="s">
        <v>46</v>
      </c>
      <c r="B39" s="14">
        <v>320</v>
      </c>
      <c r="C39" s="64">
        <f>B39*C37</f>
        <v>318.99207153455791</v>
      </c>
      <c r="D39" s="29" t="s">
        <v>12</v>
      </c>
      <c r="E39" s="63">
        <f>B39*EXP(-tau*B36)</f>
        <v>317.98626179412429</v>
      </c>
      <c r="F39" s="64">
        <f>E39*F37</f>
        <v>264.69926182773003</v>
      </c>
      <c r="G39" s="29" t="s">
        <v>12</v>
      </c>
      <c r="H39" s="63">
        <f>E39*EXP(-tau*E36)</f>
        <v>217.72640002790035</v>
      </c>
      <c r="I39" s="64">
        <f>H39*I37</f>
        <v>207.73571922387046</v>
      </c>
      <c r="J39" s="29" t="s">
        <v>12</v>
      </c>
    </row>
    <row r="40" spans="1:10" x14ac:dyDescent="0.2">
      <c r="A40" s="58" t="s">
        <v>45</v>
      </c>
      <c r="B40" s="73">
        <f>B39/C52</f>
        <v>26.016260162601629</v>
      </c>
      <c r="C40" s="65">
        <f>B40*C37</f>
        <v>25.934314758907149</v>
      </c>
      <c r="D40" s="29" t="s">
        <v>12</v>
      </c>
      <c r="E40" s="59"/>
      <c r="F40" s="65"/>
      <c r="G40" s="29"/>
      <c r="H40" s="59"/>
      <c r="I40" s="65"/>
      <c r="J40" s="29"/>
    </row>
    <row r="41" spans="1:10" x14ac:dyDescent="0.2">
      <c r="A41" s="9"/>
      <c r="B41" s="71">
        <f>B40/1000</f>
        <v>2.6016260162601629E-2</v>
      </c>
      <c r="C41" s="66">
        <f>C39/1000</f>
        <v>0.31899207153455789</v>
      </c>
      <c r="D41" s="29" t="s">
        <v>7</v>
      </c>
      <c r="E41" s="36">
        <f>E39/1000</f>
        <v>0.31798626179412431</v>
      </c>
      <c r="F41" s="66">
        <f>F39/1000</f>
        <v>0.26469926182773001</v>
      </c>
      <c r="G41" s="29" t="s">
        <v>7</v>
      </c>
      <c r="H41" s="36">
        <f>H39/1000</f>
        <v>0.21772640002790036</v>
      </c>
      <c r="I41" s="66">
        <f>I39/1000</f>
        <v>0.20773571922387046</v>
      </c>
      <c r="J41" s="29" t="s">
        <v>7</v>
      </c>
    </row>
    <row r="42" spans="1:10" x14ac:dyDescent="0.2">
      <c r="B42" s="16"/>
      <c r="C42" s="67"/>
      <c r="D42" s="29"/>
      <c r="E42" s="16"/>
      <c r="F42" s="67"/>
      <c r="G42" s="29"/>
      <c r="H42" s="16"/>
      <c r="I42" s="67"/>
      <c r="J42" s="29"/>
    </row>
    <row r="43" spans="1:10" x14ac:dyDescent="0.2">
      <c r="A43" s="9" t="s">
        <v>14</v>
      </c>
      <c r="B43" s="17">
        <f>B41*DLK/Abstand^2</f>
        <v>4.2926829268292686E-3</v>
      </c>
      <c r="C43" s="66">
        <f>C41*DLK/Abstand^2</f>
        <v>5.2633691803202057E-2</v>
      </c>
      <c r="D43" s="29" t="s">
        <v>8</v>
      </c>
      <c r="E43" s="17">
        <f>E41*DLK/Abstand^2</f>
        <v>5.2467733196030514E-2</v>
      </c>
      <c r="F43" s="66">
        <f>F41*DLK/Abstand^2</f>
        <v>4.3675378201575452E-2</v>
      </c>
      <c r="G43" s="29" t="s">
        <v>8</v>
      </c>
      <c r="H43" s="17">
        <f>H41*DLK/Abstand^2</f>
        <v>3.5924856004603559E-2</v>
      </c>
      <c r="I43" s="66">
        <f>I41*DLK/Abstand^2</f>
        <v>3.4276393671938625E-2</v>
      </c>
      <c r="J43" s="29" t="s">
        <v>8</v>
      </c>
    </row>
    <row r="44" spans="1:10" x14ac:dyDescent="0.2">
      <c r="A44" s="9"/>
      <c r="B44" s="18">
        <f>B43*1000</f>
        <v>4.2926829268292686</v>
      </c>
      <c r="C44" s="68">
        <f>C43*1000</f>
        <v>52.633691803202055</v>
      </c>
      <c r="D44" s="29" t="s">
        <v>10</v>
      </c>
      <c r="E44" s="18">
        <f>E43*1000</f>
        <v>52.467733196030515</v>
      </c>
      <c r="F44" s="68">
        <f>F43*1000</f>
        <v>43.675378201575448</v>
      </c>
      <c r="G44" s="29" t="s">
        <v>10</v>
      </c>
      <c r="H44" s="18">
        <f>H43*1000</f>
        <v>35.924856004603562</v>
      </c>
      <c r="I44" s="68">
        <f>I43*1000</f>
        <v>34.276393671938628</v>
      </c>
      <c r="J44" s="29" t="s">
        <v>10</v>
      </c>
    </row>
    <row r="45" spans="1:10" x14ac:dyDescent="0.2">
      <c r="A45" s="9"/>
      <c r="B45" s="18"/>
      <c r="C45" s="68"/>
      <c r="D45" s="29"/>
      <c r="E45" s="18"/>
      <c r="F45" s="68"/>
      <c r="G45" s="29"/>
      <c r="H45" s="18"/>
      <c r="I45" s="68"/>
      <c r="J45" s="29"/>
    </row>
    <row r="46" spans="1:10" x14ac:dyDescent="0.2">
      <c r="A46" s="9" t="s">
        <v>18</v>
      </c>
      <c r="B46" s="19">
        <f>1/B43</f>
        <v>232.95454545454544</v>
      </c>
      <c r="C46" s="69">
        <f>1/C43</f>
        <v>18.999237289662499</v>
      </c>
      <c r="D46" s="29" t="s">
        <v>15</v>
      </c>
      <c r="E46" s="19">
        <f>1/E43</f>
        <v>19.059333024047163</v>
      </c>
      <c r="F46" s="69">
        <f>1/F43</f>
        <v>22.896195549462423</v>
      </c>
      <c r="G46" s="29" t="s">
        <v>15</v>
      </c>
      <c r="H46" s="19">
        <f>1/H43</f>
        <v>27.835880535522701</v>
      </c>
      <c r="I46" s="69">
        <f>1/I43</f>
        <v>29.17459781711748</v>
      </c>
      <c r="J46" s="29" t="s">
        <v>15</v>
      </c>
    </row>
    <row r="47" spans="1:10" ht="13.5" thickBot="1" x14ac:dyDescent="0.25">
      <c r="B47" s="20">
        <f>B46/2000*60</f>
        <v>6.9886363636363633</v>
      </c>
      <c r="C47" s="70">
        <f>C46/2000*60</f>
        <v>0.56997711868987488</v>
      </c>
      <c r="D47" s="29" t="s">
        <v>19</v>
      </c>
      <c r="E47" s="20">
        <f>E46/2000*60</f>
        <v>0.57177999072141483</v>
      </c>
      <c r="F47" s="70">
        <f>F46/2000*60</f>
        <v>0.68688586648387262</v>
      </c>
      <c r="G47" s="29" t="s">
        <v>19</v>
      </c>
      <c r="H47" s="20">
        <f>H46/2000*60</f>
        <v>0.83507641606568106</v>
      </c>
      <c r="I47" s="70">
        <f>I46/2000*60</f>
        <v>0.87523793451352438</v>
      </c>
      <c r="J47" s="29" t="s">
        <v>19</v>
      </c>
    </row>
    <row r="48" spans="1:10" ht="13.5" thickTop="1" x14ac:dyDescent="0.2">
      <c r="C48"/>
      <c r="F48" s="2"/>
      <c r="G48" s="38"/>
      <c r="I48" s="6"/>
    </row>
    <row r="49" spans="1:13" x14ac:dyDescent="0.2">
      <c r="C49" s="35" t="s">
        <v>28</v>
      </c>
      <c r="F49" s="2"/>
      <c r="G49" s="38"/>
      <c r="I49" s="6"/>
    </row>
    <row r="50" spans="1:13" x14ac:dyDescent="0.2">
      <c r="A50" s="9" t="s">
        <v>24</v>
      </c>
      <c r="B50" t="s">
        <v>26</v>
      </c>
      <c r="C50" s="7">
        <v>3</v>
      </c>
      <c r="F50" s="2"/>
      <c r="I50" s="6"/>
    </row>
    <row r="51" spans="1:13" x14ac:dyDescent="0.2">
      <c r="B51" t="s">
        <v>27</v>
      </c>
      <c r="C51" s="7">
        <v>4.0999999999999996</v>
      </c>
      <c r="F51" s="2"/>
      <c r="I51" s="6"/>
    </row>
    <row r="52" spans="1:13" x14ac:dyDescent="0.2">
      <c r="A52" s="9" t="s">
        <v>36</v>
      </c>
      <c r="C52" s="40">
        <f>C50*C51</f>
        <v>12.299999999999999</v>
      </c>
    </row>
    <row r="56" spans="1:13" ht="23.25" x14ac:dyDescent="0.35">
      <c r="A56" s="41" t="s">
        <v>34</v>
      </c>
      <c r="B56" s="34"/>
      <c r="C56" s="34"/>
      <c r="D56" s="34"/>
      <c r="E56" s="2"/>
      <c r="F56"/>
      <c r="G56" s="7"/>
      <c r="J56" s="6"/>
    </row>
    <row r="57" spans="1:13" ht="25.5" customHeight="1" x14ac:dyDescent="0.2">
      <c r="A57" s="9" t="s">
        <v>29</v>
      </c>
      <c r="B57" s="80" t="s">
        <v>37</v>
      </c>
      <c r="C57" s="80"/>
      <c r="D57" s="80"/>
      <c r="E57" s="80"/>
      <c r="F57" s="80"/>
      <c r="G57" s="80"/>
      <c r="H57" s="80"/>
      <c r="I57" s="80"/>
      <c r="J57" s="6"/>
    </row>
    <row r="58" spans="1:13" ht="25.5" customHeight="1" x14ac:dyDescent="0.2">
      <c r="A58" s="34"/>
      <c r="B58" s="79" t="s">
        <v>32</v>
      </c>
      <c r="C58" s="79"/>
      <c r="D58" s="35"/>
      <c r="E58" s="79" t="s">
        <v>30</v>
      </c>
      <c r="F58" s="79"/>
      <c r="G58" s="35"/>
      <c r="H58" s="79" t="s">
        <v>35</v>
      </c>
      <c r="I58" s="79"/>
      <c r="J58" s="6"/>
      <c r="K58" s="39" t="s">
        <v>33</v>
      </c>
    </row>
    <row r="59" spans="1:13" x14ac:dyDescent="0.2">
      <c r="A59" s="9" t="s">
        <v>25</v>
      </c>
      <c r="B59" s="9">
        <v>1</v>
      </c>
      <c r="C59" s="9"/>
      <c r="D59" s="9"/>
      <c r="E59" s="35">
        <v>120</v>
      </c>
      <c r="F59"/>
      <c r="G59" s="38"/>
      <c r="H59" s="35">
        <v>60</v>
      </c>
      <c r="K59" s="35">
        <v>15</v>
      </c>
    </row>
    <row r="60" spans="1:13" x14ac:dyDescent="0.2">
      <c r="A60" s="9"/>
      <c r="B60" s="9"/>
      <c r="C60" s="62">
        <f>(-1/tau*EXP(-tau*B59)+1/tau*EXP(-tau*0))/B59</f>
        <v>0.99685022354549346</v>
      </c>
      <c r="D60" s="9"/>
      <c r="E60" s="2"/>
      <c r="F60" s="62">
        <f>(-1/tau*EXP(-tau*E59)+1/tau*EXP(-tau*0))/E59</f>
        <v>0.70119358029596834</v>
      </c>
      <c r="G60" s="37"/>
      <c r="H60" s="7"/>
      <c r="I60" s="62">
        <f>(-1/tau*EXP(-tau*H59)+1/tau*EXP(-tau*0))/H59</f>
        <v>0.83242357809503675</v>
      </c>
      <c r="K60" s="7"/>
      <c r="L60" s="62">
        <f>(-1/tau*EXP(-tau*K59)+1/tau*EXP(-tau*0))/K59</f>
        <v>0.9541135994406299</v>
      </c>
    </row>
    <row r="61" spans="1:13" ht="13.5" thickBot="1" x14ac:dyDescent="0.25">
      <c r="A61" s="34" t="s">
        <v>1</v>
      </c>
      <c r="B61" s="7" t="s">
        <v>20</v>
      </c>
      <c r="C61" s="28" t="s">
        <v>21</v>
      </c>
      <c r="D61" s="9"/>
      <c r="E61" s="7" t="s">
        <v>20</v>
      </c>
      <c r="F61" s="28" t="s">
        <v>21</v>
      </c>
      <c r="G61" s="28"/>
      <c r="H61" s="7" t="s">
        <v>20</v>
      </c>
      <c r="I61" s="28" t="s">
        <v>21</v>
      </c>
      <c r="J61" s="7"/>
      <c r="K61" s="7" t="s">
        <v>20</v>
      </c>
      <c r="L61" s="28" t="s">
        <v>21</v>
      </c>
      <c r="M61" s="7"/>
    </row>
    <row r="62" spans="1:13" ht="13.5" thickTop="1" x14ac:dyDescent="0.2">
      <c r="A62" s="58" t="s">
        <v>46</v>
      </c>
      <c r="B62" s="14">
        <v>400</v>
      </c>
      <c r="C62" s="64">
        <f>B62*C60</f>
        <v>398.74008941819739</v>
      </c>
      <c r="D62" s="29" t="s">
        <v>12</v>
      </c>
      <c r="E62" s="75">
        <f>B62*EXP(-tau*B59)</f>
        <v>397.48282724265533</v>
      </c>
      <c r="F62" s="64">
        <f>E62*F60</f>
        <v>278.71240674044134</v>
      </c>
      <c r="G62" s="29" t="s">
        <v>12</v>
      </c>
      <c r="H62" s="75">
        <f>E62*EXP(-tau*E59)</f>
        <v>186.34761530908855</v>
      </c>
      <c r="I62" s="64">
        <f>H62*I60</f>
        <v>155.12014870506894</v>
      </c>
      <c r="J62" s="29" t="s">
        <v>12</v>
      </c>
      <c r="K62" s="75">
        <f>H62*EXP(-tau*H59)</f>
        <v>127.59291928561424</v>
      </c>
      <c r="L62" s="64">
        <f>K62*L60</f>
        <v>121.73813948273516</v>
      </c>
      <c r="M62" s="29" t="s">
        <v>12</v>
      </c>
    </row>
    <row r="63" spans="1:13" x14ac:dyDescent="0.2">
      <c r="A63" s="58" t="s">
        <v>45</v>
      </c>
      <c r="B63" s="73">
        <f>B62/C75</f>
        <v>32.520325203252035</v>
      </c>
      <c r="C63" s="65">
        <f>B63*C60</f>
        <v>32.41789344863394</v>
      </c>
      <c r="D63" s="29" t="s">
        <v>12</v>
      </c>
      <c r="E63" s="59"/>
      <c r="F63" s="65"/>
      <c r="G63" s="29"/>
      <c r="H63" s="59"/>
      <c r="I63" s="65"/>
      <c r="J63" s="29"/>
      <c r="K63" s="59"/>
      <c r="L63" s="65"/>
      <c r="M63" s="29"/>
    </row>
    <row r="64" spans="1:13" x14ac:dyDescent="0.2">
      <c r="A64" s="9"/>
      <c r="B64" s="71">
        <f>B63/1000</f>
        <v>3.2520325203252036E-2</v>
      </c>
      <c r="C64" s="66">
        <f>C63/1000</f>
        <v>3.2417893448633939E-2</v>
      </c>
      <c r="D64" s="29" t="s">
        <v>7</v>
      </c>
      <c r="E64" s="36">
        <f>E62/1000</f>
        <v>0.39748282724265532</v>
      </c>
      <c r="F64" s="66">
        <f>F62/1000</f>
        <v>0.27871240674044134</v>
      </c>
      <c r="G64" s="29" t="s">
        <v>7</v>
      </c>
      <c r="H64" s="36">
        <f>H62/1000</f>
        <v>0.18634761530908855</v>
      </c>
      <c r="I64" s="66">
        <f>I62/1000</f>
        <v>0.15512014870506893</v>
      </c>
      <c r="J64" s="29" t="s">
        <v>7</v>
      </c>
      <c r="K64" s="36">
        <f>K62/1000</f>
        <v>0.12759291928561425</v>
      </c>
      <c r="L64" s="66">
        <f>L62/1000</f>
        <v>0.12173813948273517</v>
      </c>
      <c r="M64" s="29" t="s">
        <v>7</v>
      </c>
    </row>
    <row r="65" spans="1:13" x14ac:dyDescent="0.2">
      <c r="B65" s="16"/>
      <c r="C65" s="67"/>
      <c r="D65" s="29"/>
      <c r="E65" s="16"/>
      <c r="F65" s="67"/>
      <c r="G65" s="29"/>
      <c r="H65" s="16"/>
      <c r="I65" s="67"/>
      <c r="J65" s="29"/>
      <c r="K65" s="16"/>
      <c r="L65" s="67"/>
      <c r="M65" s="29"/>
    </row>
    <row r="66" spans="1:13" x14ac:dyDescent="0.2">
      <c r="A66" s="9" t="s">
        <v>14</v>
      </c>
      <c r="B66" s="17">
        <f>B64*DLK/Abstand^2</f>
        <v>5.3658536585365858E-3</v>
      </c>
      <c r="C66" s="66">
        <f>C64*DLK/Abstand^2</f>
        <v>5.3489524190246003E-3</v>
      </c>
      <c r="D66" s="29" t="s">
        <v>8</v>
      </c>
      <c r="E66" s="17">
        <f>E64*DLK/Abstand^2</f>
        <v>6.5584666495038135E-2</v>
      </c>
      <c r="F66" s="74">
        <f>F64*DLK/Abstand^2</f>
        <v>4.5987547112172823E-2</v>
      </c>
      <c r="G66" s="29" t="s">
        <v>8</v>
      </c>
      <c r="H66" s="17">
        <f>H64*DLK/Abstand^2</f>
        <v>3.0747356525999612E-2</v>
      </c>
      <c r="I66" s="74">
        <f>I64*DLK/Abstand^2</f>
        <v>2.5594824536336377E-2</v>
      </c>
      <c r="J66" s="29" t="s">
        <v>8</v>
      </c>
      <c r="K66" s="17">
        <f>K64*DLK/Abstand^2</f>
        <v>2.1052831682126353E-2</v>
      </c>
      <c r="L66" s="74">
        <f>L64*DLK/Abstand^2</f>
        <v>2.0086793014651303E-2</v>
      </c>
      <c r="M66" s="29" t="s">
        <v>8</v>
      </c>
    </row>
    <row r="67" spans="1:13" x14ac:dyDescent="0.2">
      <c r="A67" s="9"/>
      <c r="B67" s="18">
        <f>B66*1000</f>
        <v>5.3658536585365857</v>
      </c>
      <c r="C67" s="68">
        <f>C66*1000</f>
        <v>5.3489524190246005</v>
      </c>
      <c r="D67" s="29" t="s">
        <v>10</v>
      </c>
      <c r="E67" s="18">
        <f>E66*1000</f>
        <v>65.584666495038135</v>
      </c>
      <c r="F67" s="68">
        <f>F66*1000</f>
        <v>45.987547112172827</v>
      </c>
      <c r="G67" s="29" t="s">
        <v>10</v>
      </c>
      <c r="H67" s="18">
        <f>H66*1000</f>
        <v>30.747356525999614</v>
      </c>
      <c r="I67" s="68">
        <f>I66*1000</f>
        <v>25.594824536336375</v>
      </c>
      <c r="J67" s="29" t="s">
        <v>10</v>
      </c>
      <c r="K67" s="18">
        <f>K66*1000</f>
        <v>21.052831682126353</v>
      </c>
      <c r="L67" s="68">
        <f>L66*1000</f>
        <v>20.086793014651303</v>
      </c>
      <c r="M67" s="29" t="s">
        <v>10</v>
      </c>
    </row>
    <row r="68" spans="1:13" x14ac:dyDescent="0.2">
      <c r="A68" s="9"/>
      <c r="B68" s="18"/>
      <c r="C68" s="68"/>
      <c r="D68" s="29"/>
      <c r="E68" s="18"/>
      <c r="F68" s="68"/>
      <c r="G68" s="29"/>
      <c r="H68" s="18"/>
      <c r="I68" s="68"/>
      <c r="J68" s="29"/>
      <c r="K68" s="18"/>
      <c r="L68" s="68"/>
      <c r="M68" s="29"/>
    </row>
    <row r="69" spans="1:13" x14ac:dyDescent="0.2">
      <c r="A69" s="9" t="s">
        <v>18</v>
      </c>
      <c r="B69" s="19">
        <f>1/B66</f>
        <v>186.36363636363635</v>
      </c>
      <c r="C69" s="69">
        <f>1/C66</f>
        <v>186.95249493027896</v>
      </c>
      <c r="D69" s="29" t="s">
        <v>15</v>
      </c>
      <c r="E69" s="19">
        <f>1/E66</f>
        <v>15.247466419237732</v>
      </c>
      <c r="F69" s="69">
        <f>1/F66</f>
        <v>21.745017136069468</v>
      </c>
      <c r="G69" s="29" t="s">
        <v>15</v>
      </c>
      <c r="H69" s="19">
        <f>1/H66</f>
        <v>32.523121106505904</v>
      </c>
      <c r="I69" s="69">
        <f>1/I66</f>
        <v>39.070398727692911</v>
      </c>
      <c r="J69" s="29" t="s">
        <v>15</v>
      </c>
      <c r="K69" s="19">
        <f>1/K66</f>
        <v>47.499548521493672</v>
      </c>
      <c r="L69" s="69">
        <f>1/L66</f>
        <v>49.783955023113954</v>
      </c>
      <c r="M69" s="29" t="s">
        <v>15</v>
      </c>
    </row>
    <row r="70" spans="1:13" ht="13.5" thickBot="1" x14ac:dyDescent="0.25">
      <c r="B70" s="20">
        <f>B69/2000*60</f>
        <v>5.5909090909090899</v>
      </c>
      <c r="C70" s="70">
        <f>C69/2000*60</f>
        <v>5.6085748479083692</v>
      </c>
      <c r="D70" s="29" t="s">
        <v>19</v>
      </c>
      <c r="E70" s="20">
        <f>E69/2000*60</f>
        <v>0.45742399257713195</v>
      </c>
      <c r="F70" s="70">
        <f>F69/2000*60</f>
        <v>0.652350514082084</v>
      </c>
      <c r="G70" s="29" t="s">
        <v>19</v>
      </c>
      <c r="H70" s="20">
        <f>H69/2000*60</f>
        <v>0.9756936331951771</v>
      </c>
      <c r="I70" s="70">
        <f>I69/2000*60</f>
        <v>1.1721119618307874</v>
      </c>
      <c r="J70" s="29" t="s">
        <v>19</v>
      </c>
      <c r="K70" s="20">
        <f>K69/2000*60</f>
        <v>1.4249864556448102</v>
      </c>
      <c r="L70" s="70">
        <f>L69/2000*60</f>
        <v>1.4935186506934186</v>
      </c>
      <c r="M70" s="29" t="s">
        <v>19</v>
      </c>
    </row>
    <row r="71" spans="1:13" ht="13.5" thickTop="1" x14ac:dyDescent="0.2">
      <c r="C71"/>
      <c r="F71" s="2"/>
      <c r="G71" s="38"/>
      <c r="I71" s="6"/>
    </row>
    <row r="72" spans="1:13" x14ac:dyDescent="0.2">
      <c r="C72" s="35" t="s">
        <v>28</v>
      </c>
      <c r="F72" s="2"/>
      <c r="G72" s="38"/>
      <c r="I72" s="6"/>
    </row>
    <row r="73" spans="1:13" x14ac:dyDescent="0.2">
      <c r="A73" s="9" t="s">
        <v>24</v>
      </c>
      <c r="B73" t="s">
        <v>26</v>
      </c>
      <c r="C73" s="35">
        <v>3</v>
      </c>
      <c r="F73" s="2"/>
      <c r="I73" s="6"/>
    </row>
    <row r="74" spans="1:13" x14ac:dyDescent="0.2">
      <c r="B74" t="s">
        <v>27</v>
      </c>
      <c r="C74" s="35">
        <v>4.0999999999999996</v>
      </c>
      <c r="F74" s="2"/>
      <c r="I74" s="6"/>
    </row>
    <row r="75" spans="1:13" x14ac:dyDescent="0.2">
      <c r="B75" s="39" t="s">
        <v>36</v>
      </c>
      <c r="C75" s="40">
        <f>C73*C74</f>
        <v>12.299999999999999</v>
      </c>
      <c r="F75" s="2"/>
      <c r="I75" s="6"/>
    </row>
    <row r="77" spans="1:13" x14ac:dyDescent="0.2">
      <c r="A77" s="9" t="s">
        <v>29</v>
      </c>
      <c r="B77" s="80" t="s">
        <v>39</v>
      </c>
      <c r="C77" s="80"/>
      <c r="D77" s="80"/>
      <c r="E77" s="80"/>
      <c r="F77" s="80"/>
      <c r="G77" s="80"/>
      <c r="H77" s="80"/>
      <c r="I77" s="80"/>
      <c r="J77" s="6"/>
    </row>
    <row r="78" spans="1:13" ht="25.5" customHeight="1" x14ac:dyDescent="0.2">
      <c r="A78" s="34"/>
      <c r="B78" s="79" t="s">
        <v>32</v>
      </c>
      <c r="C78" s="79"/>
      <c r="D78" s="35"/>
      <c r="E78" s="79" t="s">
        <v>35</v>
      </c>
      <c r="F78" s="79"/>
      <c r="G78" s="35"/>
      <c r="H78" s="79" t="s">
        <v>33</v>
      </c>
      <c r="I78" s="79"/>
      <c r="J78" s="6"/>
    </row>
    <row r="79" spans="1:13" x14ac:dyDescent="0.2">
      <c r="A79" s="9" t="s">
        <v>25</v>
      </c>
      <c r="B79" s="9">
        <v>1</v>
      </c>
      <c r="C79" s="9"/>
      <c r="D79" s="9"/>
      <c r="E79" s="35">
        <v>60</v>
      </c>
      <c r="F79"/>
      <c r="G79" s="38"/>
      <c r="H79" s="35">
        <v>15</v>
      </c>
    </row>
    <row r="80" spans="1:13" x14ac:dyDescent="0.2">
      <c r="A80" s="9"/>
      <c r="B80" s="9"/>
      <c r="C80" s="62">
        <f>(-1/tau*EXP(-tau*B79)+1/tau*EXP(-tau*0))/B79</f>
        <v>0.99685022354549346</v>
      </c>
      <c r="D80" s="9"/>
      <c r="E80" s="2"/>
      <c r="F80" s="62">
        <f>(-1/tau*EXP(-tau*E79)+1/tau*EXP(-tau*0))/E79</f>
        <v>0.83242357809503675</v>
      </c>
      <c r="G80" s="37"/>
      <c r="H80" s="7"/>
      <c r="I80" s="62">
        <f>(-1/tau*EXP(-tau*H79)+1/tau*EXP(-tau*0))/H79</f>
        <v>0.9541135994406299</v>
      </c>
    </row>
    <row r="81" spans="1:10" ht="13.5" thickBot="1" x14ac:dyDescent="0.25">
      <c r="A81" s="34" t="s">
        <v>1</v>
      </c>
      <c r="B81" s="7" t="s">
        <v>20</v>
      </c>
      <c r="C81" s="28" t="s">
        <v>21</v>
      </c>
      <c r="D81" s="9"/>
      <c r="E81" s="7" t="s">
        <v>20</v>
      </c>
      <c r="F81" s="28" t="s">
        <v>21</v>
      </c>
      <c r="G81" s="28"/>
      <c r="H81" s="7" t="s">
        <v>20</v>
      </c>
      <c r="I81" s="28" t="s">
        <v>21</v>
      </c>
      <c r="J81" s="7"/>
    </row>
    <row r="82" spans="1:10" ht="13.5" thickTop="1" x14ac:dyDescent="0.2">
      <c r="A82" s="58" t="s">
        <v>46</v>
      </c>
      <c r="B82" s="14">
        <v>250</v>
      </c>
      <c r="C82" s="64">
        <f>B82*C80</f>
        <v>249.21255588637337</v>
      </c>
      <c r="D82" s="29" t="s">
        <v>12</v>
      </c>
      <c r="E82" s="63">
        <f>B82*EXP(-tau*B79)</f>
        <v>248.42676702665958</v>
      </c>
      <c r="F82" s="64">
        <f>E82*F80</f>
        <v>206.79629830291407</v>
      </c>
      <c r="G82" s="29" t="s">
        <v>12</v>
      </c>
      <c r="H82" s="63">
        <f>E82*EXP(-tau*E79)</f>
        <v>170.09875002179714</v>
      </c>
      <c r="I82" s="64">
        <f>H82*I80</f>
        <v>162.29353064364881</v>
      </c>
      <c r="J82" s="29" t="s">
        <v>12</v>
      </c>
    </row>
    <row r="83" spans="1:10" x14ac:dyDescent="0.2">
      <c r="A83" s="58" t="s">
        <v>45</v>
      </c>
      <c r="B83" s="73">
        <f>B82/C96</f>
        <v>20.325203252032523</v>
      </c>
      <c r="C83" s="65">
        <f>B83*C80</f>
        <v>20.26118340539621</v>
      </c>
      <c r="D83" s="29" t="s">
        <v>12</v>
      </c>
      <c r="E83" s="59"/>
      <c r="F83" s="65"/>
      <c r="G83" s="29"/>
      <c r="H83" s="59"/>
      <c r="I83" s="65"/>
      <c r="J83" s="29"/>
    </row>
    <row r="84" spans="1:10" x14ac:dyDescent="0.2">
      <c r="A84" s="9"/>
      <c r="B84" s="71">
        <f>B83/1000</f>
        <v>2.0325203252032523E-2</v>
      </c>
      <c r="C84" s="66">
        <f>C83/1000</f>
        <v>2.0261183405396208E-2</v>
      </c>
      <c r="D84" s="29" t="s">
        <v>7</v>
      </c>
      <c r="E84" s="36">
        <f>E82/1000</f>
        <v>0.24842676702665958</v>
      </c>
      <c r="F84" s="66">
        <f>F82/1000</f>
        <v>0.20679629830291407</v>
      </c>
      <c r="G84" s="29" t="s">
        <v>7</v>
      </c>
      <c r="H84" s="36">
        <f>H82/1000</f>
        <v>0.17009875002179714</v>
      </c>
      <c r="I84" s="66">
        <f>I82/1000</f>
        <v>0.16229353064364882</v>
      </c>
      <c r="J84" s="29" t="s">
        <v>7</v>
      </c>
    </row>
    <row r="85" spans="1:10" x14ac:dyDescent="0.2">
      <c r="B85" s="16"/>
      <c r="C85" s="67"/>
      <c r="D85" s="29"/>
      <c r="E85" s="16"/>
      <c r="F85" s="67"/>
      <c r="G85" s="29"/>
      <c r="H85" s="16"/>
      <c r="I85" s="67"/>
      <c r="J85" s="29"/>
    </row>
    <row r="86" spans="1:10" x14ac:dyDescent="0.2">
      <c r="A86" s="9" t="s">
        <v>14</v>
      </c>
      <c r="B86" s="17">
        <f>B84*DLK/Abstand^2</f>
        <v>3.3536585365853667E-3</v>
      </c>
      <c r="C86" s="66">
        <f>C84*DLK/Abstand^2</f>
        <v>3.3430952618903743E-3</v>
      </c>
      <c r="D86" s="29" t="s">
        <v>8</v>
      </c>
      <c r="E86" s="17">
        <f>E84*DLK/Abstand^2</f>
        <v>4.0990416559398835E-2</v>
      </c>
      <c r="F86" s="74">
        <f>F84*DLK/Abstand^2</f>
        <v>3.412138921998082E-2</v>
      </c>
      <c r="G86" s="29" t="s">
        <v>8</v>
      </c>
      <c r="H86" s="17">
        <f>H84*DLK/Abstand^2</f>
        <v>2.8066293753596528E-2</v>
      </c>
      <c r="I86" s="74">
        <f>I84*DLK/Abstand^2</f>
        <v>2.6778432556202058E-2</v>
      </c>
      <c r="J86" s="29" t="s">
        <v>8</v>
      </c>
    </row>
    <row r="87" spans="1:10" x14ac:dyDescent="0.2">
      <c r="A87" s="9"/>
      <c r="B87" s="18">
        <f>B86*1000</f>
        <v>3.3536585365853666</v>
      </c>
      <c r="C87" s="68">
        <f>C86*1000</f>
        <v>3.3430952618903742</v>
      </c>
      <c r="D87" s="29" t="s">
        <v>10</v>
      </c>
      <c r="E87" s="18">
        <f>E86*1000</f>
        <v>40.990416559398838</v>
      </c>
      <c r="F87" s="68">
        <f>F86*1000</f>
        <v>34.12138921998082</v>
      </c>
      <c r="G87" s="29" t="s">
        <v>10</v>
      </c>
      <c r="H87" s="18">
        <f>H86*1000</f>
        <v>28.066293753596529</v>
      </c>
      <c r="I87" s="68">
        <f>I86*1000</f>
        <v>26.778432556202059</v>
      </c>
      <c r="J87" s="29" t="s">
        <v>10</v>
      </c>
    </row>
    <row r="88" spans="1:10" x14ac:dyDescent="0.2">
      <c r="A88" s="9"/>
      <c r="B88" s="18"/>
      <c r="C88" s="68"/>
      <c r="D88" s="29"/>
      <c r="E88" s="18"/>
      <c r="F88" s="68"/>
      <c r="G88" s="29"/>
      <c r="H88" s="18"/>
      <c r="I88" s="68"/>
      <c r="J88" s="29"/>
    </row>
    <row r="89" spans="1:10" x14ac:dyDescent="0.2">
      <c r="A89" s="9" t="s">
        <v>18</v>
      </c>
      <c r="B89" s="19">
        <f>1/B86</f>
        <v>298.18181818181813</v>
      </c>
      <c r="C89" s="69">
        <f>1/C86</f>
        <v>299.12399188844643</v>
      </c>
      <c r="D89" s="29" t="s">
        <v>15</v>
      </c>
      <c r="E89" s="19">
        <f>1/E86</f>
        <v>24.395946270780371</v>
      </c>
      <c r="F89" s="69">
        <f>1/F86</f>
        <v>29.307130303311904</v>
      </c>
      <c r="G89" s="29" t="s">
        <v>15</v>
      </c>
      <c r="H89" s="19">
        <f>1/H86</f>
        <v>35.629927085469056</v>
      </c>
      <c r="I89" s="69">
        <f>1/I86</f>
        <v>37.343485205910362</v>
      </c>
      <c r="J89" s="29" t="s">
        <v>15</v>
      </c>
    </row>
    <row r="90" spans="1:10" ht="13.5" thickBot="1" x14ac:dyDescent="0.25">
      <c r="B90" s="20">
        <f>B89/2000*60</f>
        <v>8.9454545454545435</v>
      </c>
      <c r="C90" s="70">
        <f>C89/2000*60</f>
        <v>8.9737197566533915</v>
      </c>
      <c r="D90" s="29" t="s">
        <v>19</v>
      </c>
      <c r="E90" s="20">
        <f>E89/2000*60</f>
        <v>0.73187838812341122</v>
      </c>
      <c r="F90" s="70">
        <f>F89/2000*60</f>
        <v>0.87921390909935715</v>
      </c>
      <c r="G90" s="29" t="s">
        <v>19</v>
      </c>
      <c r="H90" s="20">
        <f>H89/2000*60</f>
        <v>1.0688978125640716</v>
      </c>
      <c r="I90" s="70">
        <f>I89/2000*60</f>
        <v>1.1203045561773108</v>
      </c>
      <c r="J90" s="29" t="s">
        <v>19</v>
      </c>
    </row>
    <row r="91" spans="1:10" ht="13.5" thickTop="1" x14ac:dyDescent="0.2">
      <c r="C91"/>
      <c r="F91" s="2"/>
      <c r="G91" s="38"/>
      <c r="I91" s="6"/>
    </row>
    <row r="92" spans="1:10" x14ac:dyDescent="0.2">
      <c r="C92" s="35" t="s">
        <v>28</v>
      </c>
      <c r="F92" s="2"/>
      <c r="G92" s="38"/>
      <c r="I92" s="6"/>
    </row>
    <row r="93" spans="1:10" x14ac:dyDescent="0.2">
      <c r="A93" s="9" t="s">
        <v>24</v>
      </c>
      <c r="B93" t="s">
        <v>26</v>
      </c>
      <c r="C93" s="35">
        <v>3</v>
      </c>
      <c r="F93" s="2"/>
      <c r="I93" s="6"/>
    </row>
    <row r="94" spans="1:10" x14ac:dyDescent="0.2">
      <c r="B94" t="s">
        <v>27</v>
      </c>
      <c r="C94" s="35">
        <v>4.0999999999999996</v>
      </c>
      <c r="F94" s="2"/>
      <c r="I94" s="6"/>
    </row>
    <row r="96" spans="1:10" x14ac:dyDescent="0.2">
      <c r="B96" s="39" t="s">
        <v>36</v>
      </c>
      <c r="C96" s="40">
        <f>C93*C94</f>
        <v>12.299999999999999</v>
      </c>
    </row>
    <row r="99" spans="1:10" ht="23.25" x14ac:dyDescent="0.35">
      <c r="A99" s="43" t="s">
        <v>40</v>
      </c>
    </row>
    <row r="101" spans="1:10" x14ac:dyDescent="0.2">
      <c r="A101" s="9" t="s">
        <v>41</v>
      </c>
      <c r="B101" s="80" t="s">
        <v>47</v>
      </c>
      <c r="C101" s="80"/>
      <c r="D101" s="80"/>
      <c r="E101" s="80"/>
      <c r="F101" s="80"/>
      <c r="G101" s="80"/>
      <c r="H101" s="80"/>
      <c r="I101" s="80"/>
      <c r="J101" s="6"/>
    </row>
    <row r="102" spans="1:10" x14ac:dyDescent="0.2">
      <c r="A102" s="34"/>
      <c r="B102" s="79" t="s">
        <v>42</v>
      </c>
      <c r="C102" s="79"/>
      <c r="D102" s="35"/>
      <c r="E102" s="81"/>
      <c r="F102" s="81"/>
      <c r="G102" s="44"/>
      <c r="H102" s="81"/>
      <c r="I102" s="81"/>
      <c r="J102" s="45"/>
    </row>
    <row r="103" spans="1:10" x14ac:dyDescent="0.2">
      <c r="A103" s="9" t="s">
        <v>25</v>
      </c>
      <c r="B103" s="9">
        <f>8*60</f>
        <v>480</v>
      </c>
      <c r="C103" s="9"/>
      <c r="D103" s="9"/>
      <c r="E103" s="44"/>
      <c r="F103" s="38"/>
      <c r="G103" s="38"/>
      <c r="H103" s="44"/>
      <c r="I103" s="38"/>
      <c r="J103" s="38"/>
    </row>
    <row r="104" spans="1:10" x14ac:dyDescent="0.2">
      <c r="A104" s="9"/>
      <c r="B104" s="9"/>
      <c r="C104" s="62">
        <f>(-1/tau*EXP(-tau*B103)+1/tau*EXP(-tau*0))/B103</f>
        <v>0.31407395048360359</v>
      </c>
      <c r="D104" s="9"/>
      <c r="E104" s="32"/>
      <c r="F104" s="37"/>
      <c r="G104" s="37"/>
      <c r="H104" s="46"/>
      <c r="I104" s="37"/>
      <c r="J104" s="38"/>
    </row>
    <row r="105" spans="1:10" ht="13.5" thickBot="1" x14ac:dyDescent="0.25">
      <c r="A105" s="34" t="s">
        <v>1</v>
      </c>
      <c r="B105" s="7" t="s">
        <v>20</v>
      </c>
      <c r="C105" s="28" t="s">
        <v>21</v>
      </c>
      <c r="D105" s="9"/>
      <c r="E105" s="46"/>
      <c r="F105" s="28"/>
      <c r="G105" s="28"/>
      <c r="H105" s="46"/>
      <c r="I105" s="28"/>
      <c r="J105" s="46"/>
    </row>
    <row r="106" spans="1:10" ht="13.5" thickTop="1" x14ac:dyDescent="0.2">
      <c r="A106" s="58" t="s">
        <v>46</v>
      </c>
      <c r="B106" s="14">
        <v>10000</v>
      </c>
      <c r="C106" s="64">
        <f>B106*C104</f>
        <v>3140.7395048360358</v>
      </c>
      <c r="D106" s="29" t="s">
        <v>12</v>
      </c>
      <c r="E106" s="47"/>
      <c r="F106" s="48"/>
      <c r="G106" s="49"/>
      <c r="H106" s="47"/>
      <c r="I106" s="48"/>
      <c r="J106" s="49"/>
    </row>
    <row r="107" spans="1:10" x14ac:dyDescent="0.2">
      <c r="A107" s="58" t="s">
        <v>45</v>
      </c>
      <c r="B107" s="76">
        <f>B106/C119</f>
        <v>10000</v>
      </c>
      <c r="C107" s="65">
        <f>B107*C104</f>
        <v>3140.7395048360358</v>
      </c>
      <c r="D107" s="29" t="s">
        <v>12</v>
      </c>
      <c r="E107" s="47"/>
      <c r="F107" s="48"/>
      <c r="G107" s="49"/>
      <c r="H107" s="47"/>
      <c r="I107" s="48"/>
      <c r="J107" s="49"/>
    </row>
    <row r="108" spans="1:10" x14ac:dyDescent="0.2">
      <c r="A108" s="9"/>
      <c r="B108" s="15">
        <f>B107/1000</f>
        <v>10</v>
      </c>
      <c r="C108" s="66">
        <f>C107/1000</f>
        <v>3.140739504836036</v>
      </c>
      <c r="D108" s="29" t="s">
        <v>7</v>
      </c>
      <c r="E108" s="50"/>
      <c r="F108" s="51"/>
      <c r="G108" s="49"/>
      <c r="H108" s="50"/>
      <c r="I108" s="51"/>
      <c r="J108" s="49"/>
    </row>
    <row r="109" spans="1:10" x14ac:dyDescent="0.2">
      <c r="B109" s="16"/>
      <c r="C109" s="67"/>
      <c r="D109" s="29"/>
      <c r="E109" s="38"/>
      <c r="F109" s="52"/>
      <c r="G109" s="49"/>
      <c r="H109" s="38"/>
      <c r="I109" s="52"/>
      <c r="J109" s="49"/>
    </row>
    <row r="110" spans="1:10" x14ac:dyDescent="0.2">
      <c r="A110" s="9" t="s">
        <v>14</v>
      </c>
      <c r="B110" s="17">
        <f>B108*DLK/Abstand^2</f>
        <v>1.6500000000000001</v>
      </c>
      <c r="C110" s="74">
        <f>C108*DLK/Abstand^2</f>
        <v>0.51822201829794601</v>
      </c>
      <c r="D110" s="29" t="s">
        <v>8</v>
      </c>
      <c r="E110" s="53"/>
      <c r="F110" s="51"/>
      <c r="G110" s="49"/>
      <c r="H110" s="53"/>
      <c r="I110" s="51"/>
      <c r="J110" s="49"/>
    </row>
    <row r="111" spans="1:10" x14ac:dyDescent="0.2">
      <c r="A111" s="9"/>
      <c r="B111" s="77">
        <f>B110*1000</f>
        <v>1650.0000000000002</v>
      </c>
      <c r="C111" s="78">
        <f>C110*1000</f>
        <v>518.22201829794597</v>
      </c>
      <c r="D111" s="29" t="s">
        <v>10</v>
      </c>
      <c r="E111" s="54"/>
      <c r="F111" s="55"/>
      <c r="G111" s="49"/>
      <c r="H111" s="54"/>
      <c r="I111" s="55"/>
      <c r="J111" s="49"/>
    </row>
    <row r="112" spans="1:10" x14ac:dyDescent="0.2">
      <c r="A112" s="9"/>
      <c r="B112" s="18"/>
      <c r="C112" s="68"/>
      <c r="D112" s="29"/>
      <c r="E112" s="54"/>
      <c r="F112" s="55"/>
      <c r="G112" s="49"/>
      <c r="H112" s="54"/>
      <c r="I112" s="55"/>
      <c r="J112" s="49"/>
    </row>
    <row r="113" spans="1:10" x14ac:dyDescent="0.2">
      <c r="A113" s="9" t="s">
        <v>18</v>
      </c>
      <c r="B113" s="19">
        <f>1/B110</f>
        <v>0.60606060606060597</v>
      </c>
      <c r="C113" s="69">
        <f>1/C110</f>
        <v>1.9296748588267454</v>
      </c>
      <c r="D113" s="29" t="s">
        <v>15</v>
      </c>
      <c r="E113" s="56"/>
      <c r="F113" s="57"/>
      <c r="G113" s="49"/>
      <c r="H113" s="56"/>
      <c r="I113" s="57"/>
      <c r="J113" s="49"/>
    </row>
    <row r="114" spans="1:10" ht="13.5" thickBot="1" x14ac:dyDescent="0.25">
      <c r="B114" s="20">
        <f>B113/2000*60</f>
        <v>1.8181818181818177E-2</v>
      </c>
      <c r="C114" s="70">
        <f>C113/2000*60</f>
        <v>5.789024576480236E-2</v>
      </c>
      <c r="D114" s="29" t="s">
        <v>19</v>
      </c>
      <c r="E114" s="56"/>
      <c r="F114" s="57"/>
      <c r="G114" s="49"/>
      <c r="H114" s="56"/>
      <c r="I114" s="57"/>
      <c r="J114" s="49"/>
    </row>
    <row r="115" spans="1:10" ht="13.5" thickTop="1" x14ac:dyDescent="0.2">
      <c r="C115"/>
      <c r="E115" s="38"/>
      <c r="F115" s="32"/>
      <c r="G115" s="38"/>
      <c r="H115" s="38"/>
      <c r="I115" s="45"/>
      <c r="J115" s="38"/>
    </row>
    <row r="116" spans="1:10" x14ac:dyDescent="0.2">
      <c r="C116" s="35" t="s">
        <v>28</v>
      </c>
      <c r="E116" s="38"/>
      <c r="F116" s="32"/>
      <c r="G116" s="38"/>
      <c r="H116" s="38"/>
      <c r="I116" s="45"/>
      <c r="J116" s="38"/>
    </row>
    <row r="117" spans="1:10" x14ac:dyDescent="0.2">
      <c r="A117" s="9" t="s">
        <v>24</v>
      </c>
      <c r="B117" s="42" t="s">
        <v>43</v>
      </c>
      <c r="C117" s="35">
        <v>1</v>
      </c>
      <c r="F117" s="2"/>
      <c r="I117" s="6"/>
    </row>
    <row r="118" spans="1:10" x14ac:dyDescent="0.2">
      <c r="B118" s="42" t="s">
        <v>44</v>
      </c>
      <c r="C118" s="35">
        <v>1</v>
      </c>
      <c r="F118" s="2"/>
      <c r="I118" s="6"/>
    </row>
    <row r="119" spans="1:10" x14ac:dyDescent="0.2">
      <c r="B119" s="39" t="s">
        <v>36</v>
      </c>
      <c r="C119" s="40">
        <f>C117*C118</f>
        <v>1</v>
      </c>
    </row>
  </sheetData>
  <mergeCells count="22">
    <mergeCell ref="B101:I101"/>
    <mergeCell ref="B102:C102"/>
    <mergeCell ref="E102:F102"/>
    <mergeCell ref="H102:I102"/>
    <mergeCell ref="A1:F1"/>
    <mergeCell ref="A2:F2"/>
    <mergeCell ref="B14:I14"/>
    <mergeCell ref="B34:I34"/>
    <mergeCell ref="B35:C35"/>
    <mergeCell ref="E35:F35"/>
    <mergeCell ref="B77:I77"/>
    <mergeCell ref="B78:C78"/>
    <mergeCell ref="E78:F78"/>
    <mergeCell ref="H78:I78"/>
    <mergeCell ref="B57:I57"/>
    <mergeCell ref="B58:C58"/>
    <mergeCell ref="E58:F58"/>
    <mergeCell ref="H58:I58"/>
    <mergeCell ref="H35:I35"/>
    <mergeCell ref="B15:C15"/>
    <mergeCell ref="E15:F15"/>
    <mergeCell ref="H15:I15"/>
  </mergeCells>
  <phoneticPr fontId="0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4" manualBreakCount="4">
    <brk id="32" max="12" man="1"/>
    <brk id="54" max="16383" man="1"/>
    <brk id="76" max="16383" man="1"/>
    <brk id="9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Tabelle1</vt:lpstr>
      <vt:lpstr>A0</vt:lpstr>
      <vt:lpstr>Abstand</vt:lpstr>
      <vt:lpstr>DLK</vt:lpstr>
      <vt:lpstr>Tabelle1!Druckbereich</vt:lpstr>
      <vt:lpstr>HWZ</vt:lpstr>
      <vt:lpstr>tau</vt:lpstr>
      <vt:lpstr>Zeit1</vt:lpstr>
      <vt:lpstr>Zeit2</vt:lpstr>
      <vt:lpstr>Zeit3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Hartmut Sumpf</cp:lastModifiedBy>
  <cp:lastPrinted>2017-06-09T11:02:55Z</cp:lastPrinted>
  <dcterms:created xsi:type="dcterms:W3CDTF">1999-03-19T12:35:02Z</dcterms:created>
  <dcterms:modified xsi:type="dcterms:W3CDTF">2024-09-05T11:51:07Z</dcterms:modified>
</cp:coreProperties>
</file>