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mp\Desktop\"/>
    </mc:Choice>
  </mc:AlternateContent>
  <xr:revisionPtr revIDLastSave="0" documentId="13_ncr:1_{61297E77-EA62-4D34-A37E-A4563F12AD27}" xr6:coauthVersionLast="47" xr6:coauthVersionMax="47" xr10:uidLastSave="{00000000-0000-0000-0000-000000000000}"/>
  <bookViews>
    <workbookView xWindow="3030" yWindow="690" windowWidth="20760" windowHeight="19860" xr2:uid="{75E73353-13A0-47F2-9471-E67AD50E0705}"/>
  </bookViews>
  <sheets>
    <sheet name="Betrieb" sheetId="2" r:id="rId1"/>
    <sheet name="Betrieb (2)" sheetId="8" r:id="rId2"/>
    <sheet name="Betrieb (3)" sheetId="16" r:id="rId3"/>
    <sheet name="Betrieb (4)" sheetId="18" r:id="rId4"/>
    <sheet name="Literatur" sheetId="9" r:id="rId5"/>
  </sheets>
  <definedNames>
    <definedName name="A_ToNuk" localSheetId="1">'Betrieb (2)'!#REF!</definedName>
    <definedName name="A_ToNuk" localSheetId="2">'Betrieb (3)'!#REF!</definedName>
    <definedName name="A_ToNuk" localSheetId="3">'Betrieb (4)'!#REF!</definedName>
    <definedName name="A_ToNuk">Betrieb!$B$8</definedName>
    <definedName name="A0">#REF!</definedName>
    <definedName name="Akonz">#REF!</definedName>
    <definedName name="Ao_MuNuk" localSheetId="1">'Betrieb (2)'!$B$12</definedName>
    <definedName name="Ao_MuNuk" localSheetId="2">'Betrieb (3)'!$B$12</definedName>
    <definedName name="Ao_MuNuk" localSheetId="3">'Betrieb (4)'!$B$12</definedName>
    <definedName name="Ao_MuNuk">Betrieb!$B$17</definedName>
    <definedName name="Ao_MuNuk_t" localSheetId="2">'Betrieb (3)'!$B$21:$B$212</definedName>
    <definedName name="Ao_MuNuk_t" localSheetId="3">'Betrieb (4)'!$B$21:$B$212</definedName>
    <definedName name="Ao_MuNuk_t">'Betrieb (2)'!$B$21:$B$212</definedName>
    <definedName name="ATc" localSheetId="1">'Betrieb (2)'!#REF!</definedName>
    <definedName name="ATc" localSheetId="2">'Betrieb (3)'!#REF!</definedName>
    <definedName name="ATc" localSheetId="3">'Betrieb (4)'!#REF!</definedName>
    <definedName name="ATc">Betrieb!$B$8</definedName>
    <definedName name="Ausbeute" localSheetId="1">'Betrieb (2)'!$B$8</definedName>
    <definedName name="Ausbeute" localSheetId="2">'Betrieb (3)'!$B$8</definedName>
    <definedName name="Ausbeute" localSheetId="3">'Betrieb (4)'!$B$8</definedName>
    <definedName name="Ausbeute">Betrieb!$B$10</definedName>
    <definedName name="dt" localSheetId="1">'Betrieb (2)'!$A$18</definedName>
    <definedName name="dt" localSheetId="2">'Betrieb (3)'!$A$18</definedName>
    <definedName name="dt" localSheetId="3">'Betrieb (4)'!$A$18</definedName>
    <definedName name="dt">Betrieb!$B$23</definedName>
    <definedName name="G0">#REF!</definedName>
    <definedName name="HWZ_MNuk" localSheetId="1">'Betrieb (2)'!$B$4</definedName>
    <definedName name="HWZ_MNuk" localSheetId="2">'Betrieb (3)'!$B$4</definedName>
    <definedName name="HWZ_MNuk" localSheetId="3">'Betrieb (4)'!$B$4</definedName>
    <definedName name="HWZ_MNuk">Betrieb!$B$4</definedName>
    <definedName name="HWZ_Mo" localSheetId="1">'Betrieb (2)'!$B$4</definedName>
    <definedName name="HWZ_Mo" localSheetId="2">'Betrieb (3)'!$B$4</definedName>
    <definedName name="HWZ_Mo" localSheetId="3">'Betrieb (4)'!$B$4</definedName>
    <definedName name="HWZ_Mo">Betrieb!$B$4</definedName>
    <definedName name="HWZ_Tc" localSheetId="1">'Betrieb (2)'!$H$4</definedName>
    <definedName name="HWZ_Tc" localSheetId="2">'Betrieb (3)'!$H$4</definedName>
    <definedName name="HWZ_Tc" localSheetId="3">'Betrieb (4)'!$H$4</definedName>
    <definedName name="HWZ_Tc">Betrieb!$H$4</definedName>
    <definedName name="HWZ_TNuk" localSheetId="1">'Betrieb (2)'!$H$4</definedName>
    <definedName name="HWZ_TNuk" localSheetId="2">'Betrieb (3)'!$H$4</definedName>
    <definedName name="HWZ_TNuk" localSheetId="3">'Betrieb (4)'!$H$4</definedName>
    <definedName name="HWZ_TNuk">Betrieb!$H$4</definedName>
    <definedName name="lambdaMNuk" localSheetId="1">'Betrieb (2)'!$C$4</definedName>
    <definedName name="lambdaMNuk" localSheetId="2">'Betrieb (3)'!$C$4</definedName>
    <definedName name="lambdaMNuk" localSheetId="3">'Betrieb (4)'!$C$4</definedName>
    <definedName name="lambdaMNuk">Betrieb!$C$4</definedName>
    <definedName name="lambdaMo" localSheetId="1">'Betrieb (2)'!$C$4</definedName>
    <definedName name="lambdaMo" localSheetId="2">'Betrieb (3)'!$C$4</definedName>
    <definedName name="lambdaMo" localSheetId="3">'Betrieb (4)'!$C$4</definedName>
    <definedName name="lambdaMo">Betrieb!$C$4</definedName>
    <definedName name="lambdaTc" localSheetId="1">'Betrieb (2)'!$I$4</definedName>
    <definedName name="lambdaTc" localSheetId="2">'Betrieb (3)'!$I$4</definedName>
    <definedName name="lambdaTc" localSheetId="3">'Betrieb (4)'!$I$4</definedName>
    <definedName name="lambdaTc">Betrieb!$I$4</definedName>
    <definedName name="lambdaTNuk" localSheetId="1">'Betrieb (2)'!$I$4</definedName>
    <definedName name="lambdaTNuk" localSheetId="2">'Betrieb (3)'!$I$4</definedName>
    <definedName name="lambdaTNuk" localSheetId="3">'Betrieb (4)'!$I$4</definedName>
    <definedName name="lambdaTNuk">Betrieb!$I$4</definedName>
    <definedName name="lambdaTNuk1" localSheetId="1">'Betrieb (2)'!$I$4</definedName>
    <definedName name="lambdaTNuk1" localSheetId="2">'Betrieb (3)'!$I$4</definedName>
    <definedName name="lambdaTNuk1" localSheetId="3">'Betrieb (4)'!$I$4</definedName>
    <definedName name="lambdaTNuk1">Betrieb!$I$4</definedName>
    <definedName name="lambdaTNuk2" localSheetId="1">'Betrieb (2)'!$G$5</definedName>
    <definedName name="lambdaTNuk2" localSheetId="2">'Betrieb (3)'!$G$5</definedName>
    <definedName name="lambdaTNuk2" localSheetId="3">'Betrieb (4)'!$G$5</definedName>
    <definedName name="lambdaTNuk2">Betrieb!$I$5</definedName>
    <definedName name="lamdaMNuk_s">Betrieb!$D$4</definedName>
    <definedName name="lamdaMo_s">Betrieb!$D$4</definedName>
    <definedName name="lamdaTc_s">Betrieb!$J$4</definedName>
    <definedName name="Lieferzeit" localSheetId="1">'Betrieb (2)'!#REF!</definedName>
    <definedName name="Lieferzeit" localSheetId="2">'Betrieb (3)'!#REF!</definedName>
    <definedName name="Lieferzeit" localSheetId="3">'Betrieb (4)'!#REF!</definedName>
    <definedName name="Lieferzeit">Betrieb!$B$15</definedName>
    <definedName name="t" localSheetId="1">'Betrieb (2)'!$A$21:$A$212</definedName>
    <definedName name="t" localSheetId="2">'Betrieb (3)'!$A$21:$A$212</definedName>
    <definedName name="t" localSheetId="3">'Betrieb (4)'!$A$21:$A$212</definedName>
    <definedName name="t">Betrieb!$B$24:$B$217</definedName>
    <definedName name="V0">#REF!</definedName>
    <definedName name="ZerfWahr1" localSheetId="1">'Betrieb (2)'!$F$4</definedName>
    <definedName name="ZerfWahr1" localSheetId="2">'Betrieb (3)'!$F$4</definedName>
    <definedName name="ZerfWahr1" localSheetId="3">'Betrieb (4)'!$F$4</definedName>
    <definedName name="ZerfWahr1">Betrieb!$F$4</definedName>
    <definedName name="ZerfWahr2" localSheetId="1">'Betrieb (2)'!$H$5</definedName>
    <definedName name="ZerfWahr2" localSheetId="2">'Betrieb (3)'!$H$5</definedName>
    <definedName name="ZerfWahr2" localSheetId="3">'Betrieb (4)'!$H$5</definedName>
    <definedName name="ZerfWahr2">Betrieb!$F$5</definedName>
  </definedNames>
  <calcPr calcId="181029"/>
</workbook>
</file>

<file path=xl/calcChain.xml><?xml version="1.0" encoding="utf-8"?>
<calcChain xmlns="http://schemas.openxmlformats.org/spreadsheetml/2006/main">
  <c r="K198" i="18" l="1"/>
  <c r="L198" i="18" s="1"/>
  <c r="J198" i="18"/>
  <c r="H198" i="18"/>
  <c r="I198" i="18" s="1"/>
  <c r="L194" i="18"/>
  <c r="K194" i="18"/>
  <c r="J194" i="18"/>
  <c r="H194" i="18"/>
  <c r="I194" i="18" s="1"/>
  <c r="K170" i="18"/>
  <c r="L170" i="18" s="1"/>
  <c r="J170" i="18"/>
  <c r="H170" i="18"/>
  <c r="I170" i="18" s="1"/>
  <c r="K150" i="18"/>
  <c r="L150" i="18" s="1"/>
  <c r="J150" i="18"/>
  <c r="H150" i="18"/>
  <c r="I150" i="18" s="1"/>
  <c r="K146" i="18"/>
  <c r="L146" i="18" s="1"/>
  <c r="J146" i="18"/>
  <c r="H146" i="18"/>
  <c r="I146" i="18" s="1"/>
  <c r="K126" i="18"/>
  <c r="L126" i="18" s="1"/>
  <c r="J126" i="18"/>
  <c r="I126" i="18"/>
  <c r="H126" i="18"/>
  <c r="K122" i="18"/>
  <c r="J122" i="18"/>
  <c r="L122" i="18" s="1"/>
  <c r="I122" i="18"/>
  <c r="H122" i="18"/>
  <c r="K102" i="18"/>
  <c r="L102" i="18" s="1"/>
  <c r="J102" i="18"/>
  <c r="H102" i="18"/>
  <c r="I102" i="18" s="1"/>
  <c r="K98" i="18"/>
  <c r="L98" i="18" s="1"/>
  <c r="J98" i="18"/>
  <c r="H98" i="18"/>
  <c r="I98" i="18" s="1"/>
  <c r="K78" i="18"/>
  <c r="L78" i="18" s="1"/>
  <c r="J78" i="18"/>
  <c r="H78" i="18"/>
  <c r="I78" i="18" s="1"/>
  <c r="K74" i="18"/>
  <c r="L74" i="18" s="1"/>
  <c r="J74" i="18"/>
  <c r="H74" i="18"/>
  <c r="I74" i="18" s="1"/>
  <c r="L54" i="18"/>
  <c r="K54" i="18"/>
  <c r="J54" i="18"/>
  <c r="H54" i="18"/>
  <c r="I54" i="18" s="1"/>
  <c r="K50" i="18"/>
  <c r="L50" i="18" s="1"/>
  <c r="J50" i="18"/>
  <c r="H50" i="18"/>
  <c r="I50" i="18" s="1"/>
  <c r="L194" i="16"/>
  <c r="K194" i="16"/>
  <c r="J194" i="16"/>
  <c r="H194" i="16"/>
  <c r="I194" i="16" s="1"/>
  <c r="L170" i="16"/>
  <c r="K170" i="16"/>
  <c r="J170" i="16"/>
  <c r="I170" i="16"/>
  <c r="H170" i="16"/>
  <c r="K146" i="16"/>
  <c r="L146" i="16" s="1"/>
  <c r="J146" i="16"/>
  <c r="H146" i="16"/>
  <c r="I146" i="16" s="1"/>
  <c r="K122" i="16"/>
  <c r="L122" i="16" s="1"/>
  <c r="J122" i="16"/>
  <c r="I122" i="16"/>
  <c r="H122" i="16"/>
  <c r="K98" i="16"/>
  <c r="L98" i="16" s="1"/>
  <c r="J98" i="16"/>
  <c r="H98" i="16"/>
  <c r="I98" i="16" s="1"/>
  <c r="K74" i="16"/>
  <c r="L74" i="16" s="1"/>
  <c r="J74" i="16"/>
  <c r="H74" i="16"/>
  <c r="I74" i="16" s="1"/>
  <c r="K50" i="16"/>
  <c r="L50" i="16" s="1"/>
  <c r="J50" i="16"/>
  <c r="H50" i="16"/>
  <c r="I50" i="16" s="1"/>
  <c r="K189" i="8"/>
  <c r="L189" i="8" s="1"/>
  <c r="J189" i="8"/>
  <c r="H189" i="8"/>
  <c r="I189" i="8" s="1"/>
  <c r="L165" i="8"/>
  <c r="K165" i="8"/>
  <c r="J165" i="8"/>
  <c r="I165" i="8"/>
  <c r="H165" i="8"/>
  <c r="K141" i="8"/>
  <c r="L141" i="8" s="1"/>
  <c r="J141" i="8"/>
  <c r="H141" i="8"/>
  <c r="I141" i="8" s="1"/>
  <c r="K117" i="8"/>
  <c r="L117" i="8" s="1"/>
  <c r="J117" i="8"/>
  <c r="H117" i="8"/>
  <c r="I117" i="8" s="1"/>
  <c r="K93" i="8"/>
  <c r="J93" i="8"/>
  <c r="L93" i="8" s="1"/>
  <c r="H93" i="8"/>
  <c r="I93" i="8" s="1"/>
  <c r="K69" i="8"/>
  <c r="L69" i="8" s="1"/>
  <c r="J69" i="8"/>
  <c r="H69" i="8"/>
  <c r="I69" i="8" s="1"/>
  <c r="I70" i="8" s="1"/>
  <c r="E69" i="8"/>
  <c r="E68" i="8"/>
  <c r="J67" i="8"/>
  <c r="E67" i="8"/>
  <c r="J66" i="8"/>
  <c r="E66" i="8"/>
  <c r="J65" i="8"/>
  <c r="E65" i="8"/>
  <c r="J64" i="8"/>
  <c r="E64" i="8"/>
  <c r="J63" i="8"/>
  <c r="E63" i="8"/>
  <c r="J62" i="8"/>
  <c r="E62" i="8"/>
  <c r="J61" i="8"/>
  <c r="E61" i="8"/>
  <c r="J60" i="8"/>
  <c r="E60" i="8"/>
  <c r="J59" i="8"/>
  <c r="E59" i="8"/>
  <c r="J58" i="8"/>
  <c r="E58" i="8"/>
  <c r="J57" i="8"/>
  <c r="E57" i="8"/>
  <c r="J56" i="8"/>
  <c r="E56" i="8"/>
  <c r="J55" i="8"/>
  <c r="E55" i="8"/>
  <c r="J54" i="8"/>
  <c r="E54" i="8"/>
  <c r="J53" i="8"/>
  <c r="E53" i="8"/>
  <c r="J52" i="8"/>
  <c r="E52" i="8"/>
  <c r="J51" i="8"/>
  <c r="E51" i="8"/>
  <c r="J50" i="8"/>
  <c r="E50" i="8"/>
  <c r="J49" i="8"/>
  <c r="E49" i="8"/>
  <c r="J48" i="8"/>
  <c r="E48" i="8"/>
  <c r="J47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I47" i="8"/>
  <c r="I48" i="8" s="1"/>
  <c r="I49" i="8" s="1"/>
  <c r="I50" i="8" s="1"/>
  <c r="I51" i="8" s="1"/>
  <c r="I52" i="8" s="1"/>
  <c r="I53" i="8" s="1"/>
  <c r="I54" i="8" s="1"/>
  <c r="I55" i="8" s="1"/>
  <c r="I56" i="8" s="1"/>
  <c r="I57" i="8" s="1"/>
  <c r="I58" i="8" s="1"/>
  <c r="I59" i="8" s="1"/>
  <c r="I60" i="8" s="1"/>
  <c r="I61" i="8" s="1"/>
  <c r="I62" i="8" s="1"/>
  <c r="I63" i="8" s="1"/>
  <c r="I64" i="8" s="1"/>
  <c r="I65" i="8" s="1"/>
  <c r="I66" i="8" s="1"/>
  <c r="I67" i="8" s="1"/>
  <c r="I46" i="8"/>
  <c r="J46" i="8" s="1"/>
  <c r="A22" i="18"/>
  <c r="A23" i="18" s="1"/>
  <c r="A24" i="18" s="1"/>
  <c r="E19" i="18"/>
  <c r="D19" i="18"/>
  <c r="K18" i="18"/>
  <c r="J18" i="18"/>
  <c r="I18" i="18"/>
  <c r="F18" i="18"/>
  <c r="E18" i="18"/>
  <c r="D18" i="18"/>
  <c r="B18" i="18"/>
  <c r="A7" i="18"/>
  <c r="N4" i="18"/>
  <c r="F19" i="18" s="1"/>
  <c r="I4" i="18"/>
  <c r="C4" i="18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E19" i="16"/>
  <c r="D19" i="16"/>
  <c r="K18" i="16"/>
  <c r="J18" i="16"/>
  <c r="I18" i="16"/>
  <c r="F18" i="16"/>
  <c r="E18" i="16"/>
  <c r="D18" i="16"/>
  <c r="B18" i="16"/>
  <c r="A7" i="16"/>
  <c r="N4" i="16"/>
  <c r="F19" i="16" s="1"/>
  <c r="I4" i="16"/>
  <c r="J4" i="16" s="1"/>
  <c r="C4" i="16"/>
  <c r="F24" i="2"/>
  <c r="B8" i="2"/>
  <c r="F5" i="2"/>
  <c r="G24" i="2" s="1"/>
  <c r="D4" i="2"/>
  <c r="F4" i="2"/>
  <c r="F23" i="2"/>
  <c r="E23" i="2"/>
  <c r="G23" i="2"/>
  <c r="C23" i="2"/>
  <c r="N4" i="8"/>
  <c r="F19" i="8" s="1"/>
  <c r="B27" i="2"/>
  <c r="B28" i="2" s="1"/>
  <c r="I4" i="8"/>
  <c r="C4" i="8"/>
  <c r="D4" i="8" s="1"/>
  <c r="B18" i="8"/>
  <c r="D19" i="8"/>
  <c r="J18" i="8"/>
  <c r="K18" i="8"/>
  <c r="I4" i="2"/>
  <c r="J4" i="2" s="1"/>
  <c r="A22" i="8"/>
  <c r="A23" i="8" s="1"/>
  <c r="A24" i="8" s="1"/>
  <c r="E19" i="8"/>
  <c r="F18" i="8"/>
  <c r="D18" i="8"/>
  <c r="I18" i="8"/>
  <c r="A7" i="8"/>
  <c r="E18" i="8"/>
  <c r="I71" i="8" l="1"/>
  <c r="J70" i="8"/>
  <c r="D21" i="18"/>
  <c r="D22" i="18" s="1"/>
  <c r="B22" i="18"/>
  <c r="B23" i="18"/>
  <c r="B24" i="18"/>
  <c r="A25" i="18"/>
  <c r="A26" i="18" s="1"/>
  <c r="A27" i="18" s="1"/>
  <c r="A28" i="18" s="1"/>
  <c r="A29" i="18" s="1"/>
  <c r="A30" i="18" s="1"/>
  <c r="D4" i="18"/>
  <c r="B21" i="18"/>
  <c r="C21" i="18" s="1"/>
  <c r="J4" i="18"/>
  <c r="B95" i="16"/>
  <c r="B78" i="16"/>
  <c r="B115" i="16"/>
  <c r="B140" i="16"/>
  <c r="B34" i="16"/>
  <c r="B99" i="16"/>
  <c r="B38" i="16"/>
  <c r="B51" i="16"/>
  <c r="B22" i="16"/>
  <c r="B25" i="16"/>
  <c r="B29" i="16"/>
  <c r="B45" i="16"/>
  <c r="B54" i="16"/>
  <c r="B41" i="16"/>
  <c r="B107" i="16"/>
  <c r="B21" i="16"/>
  <c r="B30" i="16"/>
  <c r="B86" i="16"/>
  <c r="D4" i="16"/>
  <c r="D21" i="16"/>
  <c r="B37" i="16"/>
  <c r="B24" i="16"/>
  <c r="B124" i="16"/>
  <c r="B26" i="16"/>
  <c r="B42" i="16"/>
  <c r="B59" i="16"/>
  <c r="B211" i="16"/>
  <c r="B203" i="16"/>
  <c r="B195" i="16"/>
  <c r="B186" i="16"/>
  <c r="B178" i="16"/>
  <c r="B208" i="16"/>
  <c r="B200" i="16"/>
  <c r="B192" i="16"/>
  <c r="B183" i="16"/>
  <c r="B175" i="16"/>
  <c r="B205" i="16"/>
  <c r="B197" i="16"/>
  <c r="B188" i="16"/>
  <c r="B180" i="16"/>
  <c r="B172" i="16"/>
  <c r="B163" i="16"/>
  <c r="B155" i="16"/>
  <c r="B210" i="16"/>
  <c r="B202" i="16"/>
  <c r="B194" i="16"/>
  <c r="B189" i="16"/>
  <c r="B185" i="16"/>
  <c r="B177" i="16"/>
  <c r="B207" i="16"/>
  <c r="B199" i="16"/>
  <c r="B191" i="16"/>
  <c r="B182" i="16"/>
  <c r="B174" i="16"/>
  <c r="B212" i="16"/>
  <c r="B204" i="16"/>
  <c r="B196" i="16"/>
  <c r="B187" i="16"/>
  <c r="B179" i="16"/>
  <c r="B171" i="16"/>
  <c r="B209" i="16"/>
  <c r="B201" i="16"/>
  <c r="B193" i="16"/>
  <c r="B184" i="16"/>
  <c r="B176" i="16"/>
  <c r="B168" i="16"/>
  <c r="B159" i="16"/>
  <c r="B151" i="16"/>
  <c r="B206" i="16"/>
  <c r="B170" i="16"/>
  <c r="B164" i="16"/>
  <c r="B146" i="16"/>
  <c r="B141" i="16"/>
  <c r="B137" i="16"/>
  <c r="B129" i="16"/>
  <c r="B121" i="16"/>
  <c r="B112" i="16"/>
  <c r="B162" i="16"/>
  <c r="B161" i="16"/>
  <c r="B160" i="16"/>
  <c r="B143" i="16"/>
  <c r="B134" i="16"/>
  <c r="B126" i="16"/>
  <c r="B118" i="16"/>
  <c r="B109" i="16"/>
  <c r="B181" i="16"/>
  <c r="B158" i="16"/>
  <c r="B157" i="16"/>
  <c r="B156" i="16"/>
  <c r="B148" i="16"/>
  <c r="B139" i="16"/>
  <c r="B131" i="16"/>
  <c r="B123" i="16"/>
  <c r="B198" i="16"/>
  <c r="B165" i="16"/>
  <c r="B154" i="16"/>
  <c r="B153" i="16"/>
  <c r="B152" i="16"/>
  <c r="B145" i="16"/>
  <c r="B136" i="16"/>
  <c r="B128" i="16"/>
  <c r="B120" i="16"/>
  <c r="B166" i="16"/>
  <c r="B150" i="16"/>
  <c r="B142" i="16"/>
  <c r="B133" i="16"/>
  <c r="B125" i="16"/>
  <c r="B116" i="16"/>
  <c r="B167" i="16"/>
  <c r="B147" i="16"/>
  <c r="B138" i="16"/>
  <c r="B130" i="16"/>
  <c r="B122" i="16"/>
  <c r="B144" i="16"/>
  <c r="B135" i="16"/>
  <c r="B104" i="16"/>
  <c r="B96" i="16"/>
  <c r="B87" i="16"/>
  <c r="B79" i="16"/>
  <c r="B71" i="16"/>
  <c r="B132" i="16"/>
  <c r="B101" i="16"/>
  <c r="B92" i="16"/>
  <c r="B84" i="16"/>
  <c r="B76" i="16"/>
  <c r="C76" i="16" s="1"/>
  <c r="B119" i="16"/>
  <c r="B111" i="16"/>
  <c r="B110" i="16"/>
  <c r="B106" i="16"/>
  <c r="B98" i="16"/>
  <c r="B93" i="16"/>
  <c r="B89" i="16"/>
  <c r="B81" i="16"/>
  <c r="C81" i="16" s="1"/>
  <c r="B113" i="16"/>
  <c r="B108" i="16"/>
  <c r="B100" i="16"/>
  <c r="B91" i="16"/>
  <c r="B83" i="16"/>
  <c r="B75" i="16"/>
  <c r="B66" i="16"/>
  <c r="B173" i="16"/>
  <c r="C173" i="16" s="1"/>
  <c r="B117" i="16"/>
  <c r="B114" i="16"/>
  <c r="B105" i="16"/>
  <c r="B97" i="16"/>
  <c r="B64" i="16"/>
  <c r="B56" i="16"/>
  <c r="B48" i="16"/>
  <c r="B43" i="16"/>
  <c r="C43" i="16" s="1"/>
  <c r="B35" i="16"/>
  <c r="B27" i="16"/>
  <c r="B190" i="16"/>
  <c r="B80" i="16"/>
  <c r="B61" i="16"/>
  <c r="B53" i="16"/>
  <c r="B44" i="16"/>
  <c r="B36" i="16"/>
  <c r="C36" i="16" s="1"/>
  <c r="B28" i="16"/>
  <c r="B102" i="16"/>
  <c r="B58" i="16"/>
  <c r="B50" i="16"/>
  <c r="B127" i="16"/>
  <c r="B94" i="16"/>
  <c r="B90" i="16"/>
  <c r="B68" i="16"/>
  <c r="C68" i="16" s="1"/>
  <c r="B67" i="16"/>
  <c r="B63" i="16"/>
  <c r="B55" i="16"/>
  <c r="B88" i="16"/>
  <c r="B74" i="16"/>
  <c r="B73" i="16"/>
  <c r="B72" i="16"/>
  <c r="B60" i="16"/>
  <c r="C60" i="16" s="1"/>
  <c r="B52" i="16"/>
  <c r="B39" i="16"/>
  <c r="B31" i="16"/>
  <c r="B23" i="16"/>
  <c r="B149" i="16"/>
  <c r="B85" i="16"/>
  <c r="B70" i="16"/>
  <c r="B65" i="16"/>
  <c r="C65" i="16" s="1"/>
  <c r="B57" i="16"/>
  <c r="B49" i="16"/>
  <c r="B40" i="16"/>
  <c r="B32" i="16"/>
  <c r="B47" i="16"/>
  <c r="B33" i="16"/>
  <c r="B46" i="16"/>
  <c r="B62" i="16"/>
  <c r="C62" i="16" s="1"/>
  <c r="B69" i="16"/>
  <c r="B77" i="16"/>
  <c r="B82" i="16"/>
  <c r="B103" i="16"/>
  <c r="B169" i="16"/>
  <c r="E24" i="2"/>
  <c r="B9" i="2"/>
  <c r="B12" i="2" s="1"/>
  <c r="B13" i="2" s="1"/>
  <c r="B7" i="18" s="1"/>
  <c r="B29" i="2"/>
  <c r="A25" i="2"/>
  <c r="A26" i="2"/>
  <c r="A25" i="8"/>
  <c r="J4" i="8"/>
  <c r="B28" i="18" l="1"/>
  <c r="C28" i="18" s="1"/>
  <c r="I72" i="8"/>
  <c r="J71" i="8"/>
  <c r="B29" i="18"/>
  <c r="C29" i="18" s="1"/>
  <c r="B26" i="18"/>
  <c r="C26" i="18" s="1"/>
  <c r="E21" i="18"/>
  <c r="F21" i="18" s="1"/>
  <c r="B25" i="18"/>
  <c r="C25" i="18" s="1"/>
  <c r="B27" i="18"/>
  <c r="C27" i="18" s="1"/>
  <c r="C169" i="16"/>
  <c r="C47" i="16"/>
  <c r="C149" i="16"/>
  <c r="C74" i="16"/>
  <c r="C127" i="16"/>
  <c r="C61" i="16"/>
  <c r="C64" i="16"/>
  <c r="C83" i="16"/>
  <c r="C98" i="16"/>
  <c r="C101" i="16"/>
  <c r="C144" i="16"/>
  <c r="C133" i="16"/>
  <c r="C152" i="16"/>
  <c r="C148" i="16"/>
  <c r="C134" i="16"/>
  <c r="C137" i="16"/>
  <c r="C168" i="16"/>
  <c r="C187" i="16"/>
  <c r="C207" i="16"/>
  <c r="C163" i="16"/>
  <c r="C192" i="16"/>
  <c r="C59" i="16"/>
  <c r="C69" i="16"/>
  <c r="C57" i="16"/>
  <c r="C52" i="16"/>
  <c r="C67" i="16"/>
  <c r="C28" i="16"/>
  <c r="C35" i="16"/>
  <c r="C117" i="16"/>
  <c r="C113" i="16"/>
  <c r="C119" i="16"/>
  <c r="A31" i="18"/>
  <c r="B30" i="18"/>
  <c r="C30" i="18" s="1"/>
  <c r="C24" i="18"/>
  <c r="E22" i="18"/>
  <c r="D23" i="18"/>
  <c r="C23" i="18"/>
  <c r="C22" i="18"/>
  <c r="B7" i="8"/>
  <c r="B7" i="16"/>
  <c r="C46" i="16"/>
  <c r="C70" i="16"/>
  <c r="C72" i="16"/>
  <c r="C90" i="16"/>
  <c r="C44" i="16"/>
  <c r="C48" i="16"/>
  <c r="C66" i="16"/>
  <c r="C89" i="16"/>
  <c r="C84" i="16"/>
  <c r="C104" i="16"/>
  <c r="C116" i="16"/>
  <c r="C136" i="16"/>
  <c r="C131" i="16"/>
  <c r="C118" i="16"/>
  <c r="C121" i="16"/>
  <c r="C151" i="16"/>
  <c r="C171" i="16"/>
  <c r="C191" i="16"/>
  <c r="C210" i="16"/>
  <c r="C175" i="16"/>
  <c r="C203" i="16"/>
  <c r="C37" i="16"/>
  <c r="C54" i="16"/>
  <c r="C34" i="16"/>
  <c r="C33" i="16"/>
  <c r="C85" i="16"/>
  <c r="C73" i="16"/>
  <c r="C94" i="16"/>
  <c r="C53" i="16"/>
  <c r="C56" i="16"/>
  <c r="C75" i="16"/>
  <c r="C93" i="16"/>
  <c r="C92" i="16"/>
  <c r="C135" i="16"/>
  <c r="C125" i="16"/>
  <c r="C145" i="16"/>
  <c r="C139" i="16"/>
  <c r="C126" i="16"/>
  <c r="C129" i="16"/>
  <c r="C159" i="16"/>
  <c r="C179" i="16"/>
  <c r="C199" i="16"/>
  <c r="C155" i="16"/>
  <c r="C183" i="16"/>
  <c r="C211" i="16"/>
  <c r="E21" i="16"/>
  <c r="F21" i="16" s="1"/>
  <c r="D22" i="16"/>
  <c r="C45" i="16"/>
  <c r="C140" i="16"/>
  <c r="C103" i="16"/>
  <c r="C32" i="16"/>
  <c r="C23" i="16"/>
  <c r="C88" i="16"/>
  <c r="C50" i="16"/>
  <c r="C80" i="16"/>
  <c r="C97" i="16"/>
  <c r="C91" i="16"/>
  <c r="C106" i="16"/>
  <c r="C132" i="16"/>
  <c r="C122" i="16"/>
  <c r="C142" i="16"/>
  <c r="C153" i="16"/>
  <c r="C156" i="16"/>
  <c r="C143" i="16"/>
  <c r="C141" i="16"/>
  <c r="C176" i="16"/>
  <c r="C196" i="16"/>
  <c r="C177" i="16"/>
  <c r="C172" i="16"/>
  <c r="C200" i="16"/>
  <c r="C42" i="16"/>
  <c r="C86" i="16"/>
  <c r="C25" i="16"/>
  <c r="C115" i="16"/>
  <c r="C29" i="16"/>
  <c r="C82" i="16"/>
  <c r="C40" i="16"/>
  <c r="C31" i="16"/>
  <c r="C55" i="16"/>
  <c r="C58" i="16"/>
  <c r="C190" i="16"/>
  <c r="C105" i="16"/>
  <c r="C100" i="16"/>
  <c r="C110" i="16"/>
  <c r="C71" i="16"/>
  <c r="C130" i="16"/>
  <c r="C150" i="16"/>
  <c r="C154" i="16"/>
  <c r="C157" i="16"/>
  <c r="C160" i="16"/>
  <c r="C146" i="16"/>
  <c r="C184" i="16"/>
  <c r="C204" i="16"/>
  <c r="C185" i="16"/>
  <c r="C180" i="16"/>
  <c r="C208" i="16"/>
  <c r="C26" i="16"/>
  <c r="C30" i="16"/>
  <c r="C22" i="16"/>
  <c r="C78" i="16"/>
  <c r="C77" i="16"/>
  <c r="C49" i="16"/>
  <c r="C39" i="16"/>
  <c r="C63" i="16"/>
  <c r="C102" i="16"/>
  <c r="C27" i="16"/>
  <c r="C114" i="16"/>
  <c r="C108" i="16"/>
  <c r="C111" i="16"/>
  <c r="C79" i="16"/>
  <c r="C138" i="16"/>
  <c r="C166" i="16"/>
  <c r="C165" i="16"/>
  <c r="C158" i="16"/>
  <c r="C161" i="16"/>
  <c r="C164" i="16"/>
  <c r="C193" i="16"/>
  <c r="C212" i="16"/>
  <c r="C189" i="16"/>
  <c r="C188" i="16"/>
  <c r="C178" i="16"/>
  <c r="C21" i="16"/>
  <c r="C51" i="16"/>
  <c r="C87" i="16"/>
  <c r="C147" i="16"/>
  <c r="C120" i="16"/>
  <c r="C198" i="16"/>
  <c r="C181" i="16"/>
  <c r="C162" i="16"/>
  <c r="C170" i="16"/>
  <c r="C201" i="16"/>
  <c r="C174" i="16"/>
  <c r="C194" i="16"/>
  <c r="C197" i="16"/>
  <c r="C186" i="16"/>
  <c r="C124" i="16"/>
  <c r="C107" i="16"/>
  <c r="C38" i="16"/>
  <c r="C96" i="16"/>
  <c r="C167" i="16"/>
  <c r="C128" i="16"/>
  <c r="C123" i="16"/>
  <c r="C109" i="16"/>
  <c r="C112" i="16"/>
  <c r="C206" i="16"/>
  <c r="C209" i="16"/>
  <c r="C182" i="16"/>
  <c r="C202" i="16"/>
  <c r="C205" i="16"/>
  <c r="C195" i="16"/>
  <c r="C24" i="16"/>
  <c r="C41" i="16"/>
  <c r="C99" i="16"/>
  <c r="C95" i="16"/>
  <c r="B17" i="2"/>
  <c r="C29" i="2" s="1"/>
  <c r="B30" i="2"/>
  <c r="A27" i="2"/>
  <c r="A26" i="8"/>
  <c r="I73" i="8" l="1"/>
  <c r="J72" i="8"/>
  <c r="E23" i="18"/>
  <c r="D24" i="18"/>
  <c r="F22" i="18"/>
  <c r="G22" i="18" s="1"/>
  <c r="A32" i="18"/>
  <c r="B31" i="18"/>
  <c r="C31" i="18" s="1"/>
  <c r="E22" i="16"/>
  <c r="D23" i="16"/>
  <c r="D29" i="2"/>
  <c r="E29" i="2"/>
  <c r="C27" i="2"/>
  <c r="C26" i="2"/>
  <c r="C28" i="2"/>
  <c r="C30" i="2"/>
  <c r="B31" i="2"/>
  <c r="A28" i="2"/>
  <c r="A27" i="8"/>
  <c r="I74" i="8" l="1"/>
  <c r="J73" i="8"/>
  <c r="A33" i="18"/>
  <c r="B32" i="18"/>
  <c r="C32" i="18" s="1"/>
  <c r="E24" i="18"/>
  <c r="D25" i="18"/>
  <c r="F23" i="18"/>
  <c r="G23" i="18" s="1"/>
  <c r="D24" i="16"/>
  <c r="E23" i="16"/>
  <c r="F22" i="16"/>
  <c r="G22" i="16" s="1"/>
  <c r="F29" i="2"/>
  <c r="D30" i="2"/>
  <c r="E30" i="2"/>
  <c r="E26" i="2"/>
  <c r="D26" i="2"/>
  <c r="G26" i="2" s="1"/>
  <c r="D28" i="2"/>
  <c r="E28" i="2"/>
  <c r="D27" i="2"/>
  <c r="E27" i="2"/>
  <c r="C31" i="2"/>
  <c r="B32" i="2"/>
  <c r="A29" i="2"/>
  <c r="A28" i="8"/>
  <c r="I75" i="8" l="1"/>
  <c r="J74" i="8"/>
  <c r="D26" i="18"/>
  <c r="E25" i="18"/>
  <c r="F24" i="18"/>
  <c r="G24" i="18" s="1"/>
  <c r="G27" i="2"/>
  <c r="A34" i="18"/>
  <c r="B33" i="18"/>
  <c r="C33" i="18" s="1"/>
  <c r="G28" i="2"/>
  <c r="G29" i="2" s="1"/>
  <c r="G30" i="2" s="1"/>
  <c r="F23" i="16"/>
  <c r="G23" i="16" s="1"/>
  <c r="D25" i="16"/>
  <c r="E24" i="16"/>
  <c r="F30" i="2"/>
  <c r="F28" i="2"/>
  <c r="F27" i="2"/>
  <c r="F26" i="2"/>
  <c r="D31" i="2"/>
  <c r="E31" i="2"/>
  <c r="C32" i="2"/>
  <c r="B33" i="2"/>
  <c r="A30" i="2"/>
  <c r="A29" i="8"/>
  <c r="I76" i="8" l="1"/>
  <c r="J75" i="8"/>
  <c r="H29" i="2"/>
  <c r="A35" i="18"/>
  <c r="B34" i="18"/>
  <c r="C34" i="18" s="1"/>
  <c r="F25" i="18"/>
  <c r="G25" i="18" s="1"/>
  <c r="D27" i="18"/>
  <c r="E26" i="18"/>
  <c r="F24" i="16"/>
  <c r="G24" i="16" s="1"/>
  <c r="D26" i="16"/>
  <c r="E25" i="16"/>
  <c r="G31" i="2"/>
  <c r="H27" i="2"/>
  <c r="H28" i="2"/>
  <c r="F31" i="2"/>
  <c r="H30" i="2"/>
  <c r="D32" i="2"/>
  <c r="E32" i="2"/>
  <c r="B34" i="2"/>
  <c r="C33" i="2"/>
  <c r="A31" i="2"/>
  <c r="A30" i="8"/>
  <c r="I77" i="8" l="1"/>
  <c r="J76" i="8"/>
  <c r="F26" i="18"/>
  <c r="G26" i="18" s="1"/>
  <c r="E27" i="18"/>
  <c r="D28" i="18"/>
  <c r="A36" i="18"/>
  <c r="B35" i="18"/>
  <c r="C35" i="18" s="1"/>
  <c r="G32" i="2"/>
  <c r="F25" i="16"/>
  <c r="G25" i="16" s="1"/>
  <c r="E26" i="16"/>
  <c r="D27" i="16"/>
  <c r="F32" i="2"/>
  <c r="H31" i="2"/>
  <c r="D33" i="2"/>
  <c r="G33" i="2" s="1"/>
  <c r="E33" i="2"/>
  <c r="B35" i="2"/>
  <c r="C34" i="2"/>
  <c r="A32" i="2"/>
  <c r="A31" i="8"/>
  <c r="I78" i="8" l="1"/>
  <c r="J77" i="8"/>
  <c r="A37" i="18"/>
  <c r="B36" i="18"/>
  <c r="C36" i="18" s="1"/>
  <c r="E28" i="18"/>
  <c r="D29" i="18"/>
  <c r="F27" i="18"/>
  <c r="G27" i="18" s="1"/>
  <c r="F26" i="16"/>
  <c r="G26" i="16" s="1"/>
  <c r="E27" i="16"/>
  <c r="D28" i="16"/>
  <c r="H32" i="2"/>
  <c r="F33" i="2"/>
  <c r="D34" i="2"/>
  <c r="G34" i="2" s="1"/>
  <c r="E34" i="2"/>
  <c r="C35" i="2"/>
  <c r="B36" i="2"/>
  <c r="A33" i="2"/>
  <c r="A32" i="8"/>
  <c r="I79" i="8" l="1"/>
  <c r="J78" i="8"/>
  <c r="A38" i="18"/>
  <c r="B37" i="18"/>
  <c r="C37" i="18" s="1"/>
  <c r="E29" i="18"/>
  <c r="D30" i="18"/>
  <c r="F28" i="18"/>
  <c r="G28" i="18" s="1"/>
  <c r="D29" i="16"/>
  <c r="E28" i="16"/>
  <c r="F27" i="16"/>
  <c r="G27" i="16" s="1"/>
  <c r="H33" i="2"/>
  <c r="F34" i="2"/>
  <c r="D35" i="2"/>
  <c r="G35" i="2" s="1"/>
  <c r="E35" i="2"/>
  <c r="C36" i="2"/>
  <c r="B37" i="2"/>
  <c r="A34" i="2"/>
  <c r="A33" i="8"/>
  <c r="I80" i="8" l="1"/>
  <c r="J79" i="8"/>
  <c r="E30" i="18"/>
  <c r="D31" i="18"/>
  <c r="F29" i="18"/>
  <c r="G29" i="18" s="1"/>
  <c r="A39" i="18"/>
  <c r="B38" i="18"/>
  <c r="C38" i="18" s="1"/>
  <c r="F28" i="16"/>
  <c r="G28" i="16" s="1"/>
  <c r="D30" i="16"/>
  <c r="E29" i="16"/>
  <c r="F35" i="2"/>
  <c r="H34" i="2"/>
  <c r="D36" i="2"/>
  <c r="G36" i="2" s="1"/>
  <c r="E36" i="2"/>
  <c r="C37" i="2"/>
  <c r="B38" i="2"/>
  <c r="A35" i="2"/>
  <c r="A34" i="8"/>
  <c r="I81" i="8" l="1"/>
  <c r="J80" i="8"/>
  <c r="F30" i="18"/>
  <c r="G30" i="18" s="1"/>
  <c r="A40" i="18"/>
  <c r="B39" i="18"/>
  <c r="C39" i="18" s="1"/>
  <c r="E31" i="18"/>
  <c r="D32" i="18"/>
  <c r="F29" i="16"/>
  <c r="G29" i="16" s="1"/>
  <c r="E30" i="16"/>
  <c r="D31" i="16"/>
  <c r="F36" i="2"/>
  <c r="H35" i="2"/>
  <c r="D37" i="2"/>
  <c r="G37" i="2" s="1"/>
  <c r="E37" i="2"/>
  <c r="C38" i="2"/>
  <c r="B39" i="2"/>
  <c r="A36" i="2"/>
  <c r="A35" i="8"/>
  <c r="I82" i="8" l="1"/>
  <c r="J81" i="8"/>
  <c r="E32" i="18"/>
  <c r="D33" i="18"/>
  <c r="F31" i="18"/>
  <c r="G31" i="18" s="1"/>
  <c r="A41" i="18"/>
  <c r="B40" i="18"/>
  <c r="C40" i="18" s="1"/>
  <c r="E31" i="16"/>
  <c r="D32" i="16"/>
  <c r="F30" i="16"/>
  <c r="G30" i="16" s="1"/>
  <c r="F37" i="2"/>
  <c r="H36" i="2"/>
  <c r="D38" i="2"/>
  <c r="G38" i="2" s="1"/>
  <c r="E38" i="2"/>
  <c r="C39" i="2"/>
  <c r="B40" i="2"/>
  <c r="A37" i="2"/>
  <c r="A36" i="8"/>
  <c r="I83" i="8" l="1"/>
  <c r="J82" i="8"/>
  <c r="A42" i="18"/>
  <c r="B41" i="18"/>
  <c r="C41" i="18" s="1"/>
  <c r="D34" i="18"/>
  <c r="E33" i="18"/>
  <c r="F32" i="18"/>
  <c r="G32" i="18" s="1"/>
  <c r="D33" i="16"/>
  <c r="E32" i="16"/>
  <c r="F31" i="16"/>
  <c r="G31" i="16" s="1"/>
  <c r="F38" i="2"/>
  <c r="H37" i="2"/>
  <c r="D39" i="2"/>
  <c r="G39" i="2" s="1"/>
  <c r="E39" i="2"/>
  <c r="C40" i="2"/>
  <c r="B41" i="2"/>
  <c r="A38" i="2"/>
  <c r="A37" i="8"/>
  <c r="I84" i="8" l="1"/>
  <c r="J83" i="8"/>
  <c r="F33" i="18"/>
  <c r="G33" i="18" s="1"/>
  <c r="D35" i="18"/>
  <c r="E34" i="18"/>
  <c r="A43" i="18"/>
  <c r="B42" i="18"/>
  <c r="C42" i="18" s="1"/>
  <c r="F32" i="16"/>
  <c r="G32" i="16" s="1"/>
  <c r="D34" i="16"/>
  <c r="E33" i="16"/>
  <c r="H38" i="2"/>
  <c r="F39" i="2"/>
  <c r="D40" i="2"/>
  <c r="G40" i="2" s="1"/>
  <c r="E40" i="2"/>
  <c r="B42" i="2"/>
  <c r="C41" i="2"/>
  <c r="A39" i="2"/>
  <c r="A38" i="8"/>
  <c r="I85" i="8" l="1"/>
  <c r="J84" i="8"/>
  <c r="F34" i="18"/>
  <c r="G34" i="18" s="1"/>
  <c r="E35" i="18"/>
  <c r="D36" i="18"/>
  <c r="A44" i="18"/>
  <c r="B43" i="18"/>
  <c r="C43" i="18" s="1"/>
  <c r="E34" i="16"/>
  <c r="D35" i="16"/>
  <c r="F33" i="16"/>
  <c r="G33" i="16" s="1"/>
  <c r="F40" i="2"/>
  <c r="H39" i="2"/>
  <c r="D41" i="2"/>
  <c r="G41" i="2" s="1"/>
  <c r="E41" i="2"/>
  <c r="B43" i="2"/>
  <c r="C42" i="2"/>
  <c r="A40" i="2"/>
  <c r="A39" i="8"/>
  <c r="I86" i="8" l="1"/>
  <c r="J85" i="8"/>
  <c r="A45" i="18"/>
  <c r="B44" i="18"/>
  <c r="C44" i="18" s="1"/>
  <c r="E36" i="18"/>
  <c r="D37" i="18"/>
  <c r="F35" i="18"/>
  <c r="G35" i="18" s="1"/>
  <c r="E35" i="16"/>
  <c r="D36" i="16"/>
  <c r="F34" i="16"/>
  <c r="G34" i="16" s="1"/>
  <c r="F41" i="2"/>
  <c r="H40" i="2"/>
  <c r="D42" i="2"/>
  <c r="G42" i="2" s="1"/>
  <c r="E42" i="2"/>
  <c r="C43" i="2"/>
  <c r="B44" i="2"/>
  <c r="A41" i="2"/>
  <c r="A40" i="8"/>
  <c r="I87" i="8" l="1"/>
  <c r="J86" i="8"/>
  <c r="E37" i="18"/>
  <c r="D38" i="18"/>
  <c r="F36" i="18"/>
  <c r="G36" i="18" s="1"/>
  <c r="A46" i="18"/>
  <c r="B45" i="18"/>
  <c r="C45" i="18" s="1"/>
  <c r="D37" i="16"/>
  <c r="E36" i="16"/>
  <c r="F35" i="16"/>
  <c r="G35" i="16" s="1"/>
  <c r="F42" i="2"/>
  <c r="H41" i="2"/>
  <c r="D43" i="2"/>
  <c r="G43" i="2" s="1"/>
  <c r="E43" i="2"/>
  <c r="C44" i="2"/>
  <c r="B45" i="2"/>
  <c r="A42" i="2"/>
  <c r="A41" i="8"/>
  <c r="I88" i="8" l="1"/>
  <c r="J87" i="8"/>
  <c r="A47" i="18"/>
  <c r="B46" i="18"/>
  <c r="C46" i="18" s="1"/>
  <c r="E38" i="18"/>
  <c r="D39" i="18"/>
  <c r="F37" i="18"/>
  <c r="G37" i="18" s="1"/>
  <c r="F36" i="16"/>
  <c r="G36" i="16" s="1"/>
  <c r="D38" i="16"/>
  <c r="E37" i="16"/>
  <c r="H42" i="2"/>
  <c r="F43" i="2"/>
  <c r="D44" i="2"/>
  <c r="G44" i="2" s="1"/>
  <c r="E44" i="2"/>
  <c r="C45" i="2"/>
  <c r="B46" i="2"/>
  <c r="A43" i="2"/>
  <c r="A42" i="8"/>
  <c r="I89" i="8" l="1"/>
  <c r="J88" i="8"/>
  <c r="E39" i="18"/>
  <c r="D40" i="18"/>
  <c r="F38" i="18"/>
  <c r="G38" i="18" s="1"/>
  <c r="A48" i="18"/>
  <c r="B47" i="18"/>
  <c r="C47" i="18" s="1"/>
  <c r="F37" i="16"/>
  <c r="G37" i="16" s="1"/>
  <c r="E38" i="16"/>
  <c r="D39" i="16"/>
  <c r="F44" i="2"/>
  <c r="H43" i="2"/>
  <c r="D45" i="2"/>
  <c r="G45" i="2" s="1"/>
  <c r="E45" i="2"/>
  <c r="C46" i="2"/>
  <c r="B47" i="2"/>
  <c r="A44" i="2"/>
  <c r="A43" i="8"/>
  <c r="I90" i="8" l="1"/>
  <c r="J89" i="8"/>
  <c r="A49" i="18"/>
  <c r="B48" i="18"/>
  <c r="C48" i="18" s="1"/>
  <c r="E40" i="18"/>
  <c r="D41" i="18"/>
  <c r="F39" i="18"/>
  <c r="G39" i="18" s="1"/>
  <c r="E39" i="16"/>
  <c r="D40" i="16"/>
  <c r="F38" i="16"/>
  <c r="G38" i="16" s="1"/>
  <c r="F45" i="2"/>
  <c r="H44" i="2"/>
  <c r="D46" i="2"/>
  <c r="G46" i="2" s="1"/>
  <c r="E46" i="2"/>
  <c r="C47" i="2"/>
  <c r="B48" i="2"/>
  <c r="A45" i="2"/>
  <c r="A44" i="8"/>
  <c r="I91" i="8" l="1"/>
  <c r="J91" i="8" s="1"/>
  <c r="J90" i="8"/>
  <c r="D42" i="18"/>
  <c r="E41" i="18"/>
  <c r="F40" i="18"/>
  <c r="G40" i="18" s="1"/>
  <c r="A50" i="18"/>
  <c r="B49" i="18"/>
  <c r="C49" i="18" s="1"/>
  <c r="D41" i="16"/>
  <c r="E40" i="16"/>
  <c r="F39" i="16"/>
  <c r="G39" i="16" s="1"/>
  <c r="F46" i="2"/>
  <c r="H45" i="2"/>
  <c r="D47" i="2"/>
  <c r="G47" i="2" s="1"/>
  <c r="E47" i="2"/>
  <c r="C48" i="2"/>
  <c r="B49" i="2"/>
  <c r="A46" i="2"/>
  <c r="A45" i="8"/>
  <c r="A51" i="18" l="1"/>
  <c r="B50" i="18"/>
  <c r="C50" i="18" s="1"/>
  <c r="F41" i="18"/>
  <c r="G41" i="18" s="1"/>
  <c r="D43" i="18"/>
  <c r="E42" i="18"/>
  <c r="F40" i="16"/>
  <c r="G40" i="16" s="1"/>
  <c r="D42" i="16"/>
  <c r="E41" i="16"/>
  <c r="F47" i="2"/>
  <c r="H46" i="2"/>
  <c r="D48" i="2"/>
  <c r="G48" i="2" s="1"/>
  <c r="E48" i="2"/>
  <c r="B50" i="2"/>
  <c r="C49" i="2"/>
  <c r="A47" i="2"/>
  <c r="A46" i="8"/>
  <c r="F42" i="18" l="1"/>
  <c r="G42" i="18" s="1"/>
  <c r="E43" i="18"/>
  <c r="D44" i="18"/>
  <c r="A52" i="18"/>
  <c r="B51" i="18"/>
  <c r="C51" i="18" s="1"/>
  <c r="F41" i="16"/>
  <c r="G41" i="16" s="1"/>
  <c r="E42" i="16"/>
  <c r="D43" i="16"/>
  <c r="F48" i="2"/>
  <c r="H47" i="2"/>
  <c r="D49" i="2"/>
  <c r="G49" i="2" s="1"/>
  <c r="E49" i="2"/>
  <c r="B51" i="2"/>
  <c r="C50" i="2"/>
  <c r="A48" i="2"/>
  <c r="A47" i="8"/>
  <c r="E44" i="18" l="1"/>
  <c r="D45" i="18"/>
  <c r="A53" i="18"/>
  <c r="B52" i="18"/>
  <c r="C52" i="18" s="1"/>
  <c r="F43" i="18"/>
  <c r="G43" i="18"/>
  <c r="E43" i="16"/>
  <c r="D44" i="16"/>
  <c r="F42" i="16"/>
  <c r="G42" i="16" s="1"/>
  <c r="F49" i="2"/>
  <c r="H48" i="2"/>
  <c r="D50" i="2"/>
  <c r="G50" i="2" s="1"/>
  <c r="E50" i="2"/>
  <c r="B52" i="2"/>
  <c r="C51" i="2"/>
  <c r="A49" i="2"/>
  <c r="A48" i="8"/>
  <c r="E45" i="18" l="1"/>
  <c r="H45" i="18"/>
  <c r="D46" i="18" s="1"/>
  <c r="F44" i="18"/>
  <c r="G44" i="18" s="1"/>
  <c r="A54" i="18"/>
  <c r="B53" i="18"/>
  <c r="C53" i="18" s="1"/>
  <c r="D45" i="16"/>
  <c r="E44" i="16"/>
  <c r="F43" i="16"/>
  <c r="G43" i="16" s="1"/>
  <c r="F50" i="2"/>
  <c r="H49" i="2"/>
  <c r="D51" i="2"/>
  <c r="G51" i="2" s="1"/>
  <c r="E51" i="2"/>
  <c r="C52" i="2"/>
  <c r="B53" i="2"/>
  <c r="A50" i="2"/>
  <c r="A49" i="8"/>
  <c r="F45" i="18" l="1"/>
  <c r="K45" i="18" s="1"/>
  <c r="J45" i="18"/>
  <c r="D47" i="18"/>
  <c r="E46" i="18"/>
  <c r="A55" i="18"/>
  <c r="B54" i="18"/>
  <c r="C54" i="18" s="1"/>
  <c r="F46" i="18"/>
  <c r="I45" i="18"/>
  <c r="I46" i="18" s="1"/>
  <c r="F44" i="16"/>
  <c r="G44" i="16" s="1"/>
  <c r="H45" i="16"/>
  <c r="E45" i="16"/>
  <c r="H50" i="2"/>
  <c r="F51" i="2"/>
  <c r="D52" i="2"/>
  <c r="G52" i="2" s="1"/>
  <c r="E52" i="2"/>
  <c r="B54" i="2"/>
  <c r="C53" i="2"/>
  <c r="A51" i="2"/>
  <c r="A50" i="8"/>
  <c r="I47" i="18" l="1"/>
  <c r="J46" i="18"/>
  <c r="A56" i="18"/>
  <c r="B55" i="18"/>
  <c r="C55" i="18" s="1"/>
  <c r="D48" i="18"/>
  <c r="E47" i="18"/>
  <c r="G46" i="18"/>
  <c r="L45" i="18"/>
  <c r="G45" i="18"/>
  <c r="J45" i="16"/>
  <c r="F45" i="16"/>
  <c r="K45" i="16" s="1"/>
  <c r="I45" i="16"/>
  <c r="I46" i="16" s="1"/>
  <c r="D46" i="16"/>
  <c r="F52" i="2"/>
  <c r="H51" i="2"/>
  <c r="D53" i="2"/>
  <c r="G53" i="2" s="1"/>
  <c r="E53" i="2"/>
  <c r="B55" i="2"/>
  <c r="C54" i="2"/>
  <c r="A52" i="2"/>
  <c r="A51" i="8"/>
  <c r="K46" i="18" l="1"/>
  <c r="L46" i="18" s="1"/>
  <c r="I48" i="18"/>
  <c r="J47" i="18"/>
  <c r="F47" i="18"/>
  <c r="G47" i="18" s="1"/>
  <c r="E48" i="18"/>
  <c r="D49" i="18"/>
  <c r="A57" i="18"/>
  <c r="B56" i="18"/>
  <c r="C56" i="18" s="1"/>
  <c r="D47" i="16"/>
  <c r="E46" i="16"/>
  <c r="I47" i="16"/>
  <c r="J46" i="16"/>
  <c r="L45" i="16"/>
  <c r="G45" i="16"/>
  <c r="F53" i="2"/>
  <c r="H52" i="2"/>
  <c r="D54" i="2"/>
  <c r="G54" i="2" s="1"/>
  <c r="E54" i="2"/>
  <c r="B56" i="2"/>
  <c r="C55" i="2"/>
  <c r="A53" i="2"/>
  <c r="A52" i="8"/>
  <c r="D50" i="18" l="1"/>
  <c r="E49" i="18"/>
  <c r="F48" i="18"/>
  <c r="G48" i="18" s="1"/>
  <c r="A58" i="18"/>
  <c r="B57" i="18"/>
  <c r="C57" i="18" s="1"/>
  <c r="K47" i="18"/>
  <c r="L47" i="18" s="1"/>
  <c r="I49" i="18"/>
  <c r="J49" i="18" s="1"/>
  <c r="J48" i="18"/>
  <c r="K46" i="16"/>
  <c r="L46" i="16" s="1"/>
  <c r="I48" i="16"/>
  <c r="J47" i="16"/>
  <c r="F46" i="16"/>
  <c r="G46" i="16" s="1"/>
  <c r="E47" i="16"/>
  <c r="D48" i="16"/>
  <c r="F54" i="2"/>
  <c r="H53" i="2"/>
  <c r="D55" i="2"/>
  <c r="G55" i="2" s="1"/>
  <c r="E55" i="2"/>
  <c r="B57" i="2"/>
  <c r="C56" i="2"/>
  <c r="A54" i="2"/>
  <c r="A53" i="8"/>
  <c r="A59" i="18" l="1"/>
  <c r="B58" i="18"/>
  <c r="C58" i="18" s="1"/>
  <c r="K48" i="18"/>
  <c r="L48" i="18" s="1"/>
  <c r="F49" i="18"/>
  <c r="G49" i="18" s="1"/>
  <c r="K49" i="18"/>
  <c r="L49" i="18" s="1"/>
  <c r="E50" i="18"/>
  <c r="D51" i="18"/>
  <c r="F47" i="16"/>
  <c r="G47" i="16" s="1"/>
  <c r="K47" i="16"/>
  <c r="L47" i="16" s="1"/>
  <c r="J48" i="16"/>
  <c r="I49" i="16"/>
  <c r="D49" i="16"/>
  <c r="E48" i="16"/>
  <c r="H54" i="2"/>
  <c r="F55" i="2"/>
  <c r="D56" i="2"/>
  <c r="G56" i="2" s="1"/>
  <c r="E56" i="2"/>
  <c r="C57" i="2"/>
  <c r="B58" i="2"/>
  <c r="A55" i="2"/>
  <c r="A54" i="8"/>
  <c r="D52" i="18" l="1"/>
  <c r="E51" i="18"/>
  <c r="F51" i="18" s="1"/>
  <c r="I51" i="18"/>
  <c r="F50" i="18"/>
  <c r="A60" i="18"/>
  <c r="B59" i="18"/>
  <c r="C59" i="18" s="1"/>
  <c r="J49" i="16"/>
  <c r="K48" i="16"/>
  <c r="L48" i="16" s="1"/>
  <c r="D50" i="16"/>
  <c r="E49" i="16"/>
  <c r="F48" i="16"/>
  <c r="G48" i="16" s="1"/>
  <c r="H55" i="2"/>
  <c r="F56" i="2"/>
  <c r="D57" i="2"/>
  <c r="G57" i="2" s="1"/>
  <c r="E57" i="2"/>
  <c r="B59" i="2"/>
  <c r="C58" i="2"/>
  <c r="A56" i="2"/>
  <c r="A55" i="8"/>
  <c r="G50" i="18" l="1"/>
  <c r="A61" i="18"/>
  <c r="B60" i="18"/>
  <c r="C60" i="18" s="1"/>
  <c r="I52" i="18"/>
  <c r="J51" i="18"/>
  <c r="G51" i="18"/>
  <c r="D53" i="18"/>
  <c r="E52" i="18"/>
  <c r="D51" i="16"/>
  <c r="E50" i="16"/>
  <c r="F49" i="16"/>
  <c r="G49" i="16" s="1"/>
  <c r="K49" i="16"/>
  <c r="L49" i="16" s="1"/>
  <c r="I51" i="16"/>
  <c r="H56" i="2"/>
  <c r="F57" i="2"/>
  <c r="D58" i="2"/>
  <c r="G58" i="2" s="1"/>
  <c r="E58" i="2"/>
  <c r="B60" i="2"/>
  <c r="C59" i="2"/>
  <c r="A57" i="2"/>
  <c r="A56" i="8"/>
  <c r="E53" i="18" l="1"/>
  <c r="D54" i="18"/>
  <c r="I53" i="18"/>
  <c r="J52" i="18"/>
  <c r="A62" i="18"/>
  <c r="B61" i="18"/>
  <c r="C61" i="18" s="1"/>
  <c r="F52" i="18"/>
  <c r="G52" i="18" s="1"/>
  <c r="K51" i="18"/>
  <c r="L51" i="18" s="1"/>
  <c r="J51" i="16"/>
  <c r="I52" i="16"/>
  <c r="F50" i="16"/>
  <c r="D52" i="16"/>
  <c r="E51" i="16"/>
  <c r="H57" i="2"/>
  <c r="F58" i="2"/>
  <c r="D59" i="2"/>
  <c r="G59" i="2" s="1"/>
  <c r="E59" i="2"/>
  <c r="B61" i="2"/>
  <c r="C60" i="2"/>
  <c r="A58" i="2"/>
  <c r="A57" i="8"/>
  <c r="G50" i="16" l="1"/>
  <c r="K52" i="18"/>
  <c r="L52" i="18" s="1"/>
  <c r="A63" i="18"/>
  <c r="B62" i="18"/>
  <c r="C62" i="18" s="1"/>
  <c r="J53" i="18"/>
  <c r="F53" i="18"/>
  <c r="G53" i="18" s="1"/>
  <c r="D55" i="18"/>
  <c r="E54" i="18"/>
  <c r="E52" i="16"/>
  <c r="D53" i="16"/>
  <c r="I53" i="16"/>
  <c r="J52" i="16"/>
  <c r="K51" i="16"/>
  <c r="L51" i="16" s="1"/>
  <c r="F51" i="16"/>
  <c r="G51" i="16" s="1"/>
  <c r="F59" i="2"/>
  <c r="H58" i="2"/>
  <c r="D60" i="2"/>
  <c r="G60" i="2" s="1"/>
  <c r="E60" i="2"/>
  <c r="C61" i="2"/>
  <c r="B62" i="2"/>
  <c r="A59" i="2"/>
  <c r="A58" i="8"/>
  <c r="F54" i="18" l="1"/>
  <c r="A64" i="18"/>
  <c r="B63" i="18"/>
  <c r="C63" i="18" s="1"/>
  <c r="D56" i="18"/>
  <c r="E55" i="18"/>
  <c r="K53" i="18"/>
  <c r="L53" i="18" s="1"/>
  <c r="I55" i="18"/>
  <c r="D54" i="16"/>
  <c r="E53" i="16"/>
  <c r="K52" i="16"/>
  <c r="L52" i="16" s="1"/>
  <c r="F52" i="16"/>
  <c r="G52" i="16" s="1"/>
  <c r="I54" i="16"/>
  <c r="J53" i="16"/>
  <c r="H59" i="2"/>
  <c r="F60" i="2"/>
  <c r="D61" i="2"/>
  <c r="G61" i="2" s="1"/>
  <c r="E61" i="2"/>
  <c r="C62" i="2"/>
  <c r="B63" i="2"/>
  <c r="A60" i="2"/>
  <c r="A59" i="8"/>
  <c r="G54" i="18" l="1"/>
  <c r="F55" i="18"/>
  <c r="G55" i="18" s="1"/>
  <c r="A65" i="18"/>
  <c r="B64" i="18"/>
  <c r="C64" i="18" s="1"/>
  <c r="D57" i="18"/>
  <c r="E56" i="18"/>
  <c r="I56" i="18"/>
  <c r="J55" i="18"/>
  <c r="F53" i="16"/>
  <c r="G53" i="16" s="1"/>
  <c r="D55" i="16"/>
  <c r="E54" i="16"/>
  <c r="I55" i="16"/>
  <c r="J54" i="16"/>
  <c r="K53" i="16"/>
  <c r="L53" i="16" s="1"/>
  <c r="H60" i="2"/>
  <c r="F61" i="2"/>
  <c r="D62" i="2"/>
  <c r="G62" i="2" s="1"/>
  <c r="E62" i="2"/>
  <c r="B64" i="2"/>
  <c r="C63" i="2"/>
  <c r="A61" i="2"/>
  <c r="A60" i="8"/>
  <c r="D58" i="18" l="1"/>
  <c r="E57" i="18"/>
  <c r="A66" i="18"/>
  <c r="B65" i="18"/>
  <c r="C65" i="18" s="1"/>
  <c r="F56" i="18"/>
  <c r="G56" i="18" s="1"/>
  <c r="K55" i="18"/>
  <c r="L55" i="18" s="1"/>
  <c r="I57" i="18"/>
  <c r="J56" i="18"/>
  <c r="I56" i="16"/>
  <c r="J55" i="16"/>
  <c r="K54" i="16"/>
  <c r="L54" i="16" s="1"/>
  <c r="F54" i="16"/>
  <c r="G54" i="16" s="1"/>
  <c r="E55" i="16"/>
  <c r="D56" i="16"/>
  <c r="H61" i="2"/>
  <c r="F62" i="2"/>
  <c r="D63" i="2"/>
  <c r="G63" i="2" s="1"/>
  <c r="E63" i="2"/>
  <c r="B65" i="2"/>
  <c r="C64" i="2"/>
  <c r="A62" i="2"/>
  <c r="A61" i="8"/>
  <c r="A67" i="18" l="1"/>
  <c r="B66" i="18"/>
  <c r="C66" i="18" s="1"/>
  <c r="K56" i="18"/>
  <c r="L56" i="18" s="1"/>
  <c r="F57" i="18"/>
  <c r="G57" i="18" s="1"/>
  <c r="J57" i="18"/>
  <c r="I58" i="18"/>
  <c r="E58" i="18"/>
  <c r="D59" i="18"/>
  <c r="F55" i="16"/>
  <c r="G55" i="16" s="1"/>
  <c r="K55" i="16"/>
  <c r="L55" i="16" s="1"/>
  <c r="J56" i="16"/>
  <c r="I57" i="16"/>
  <c r="D57" i="16"/>
  <c r="E56" i="16"/>
  <c r="F63" i="2"/>
  <c r="H62" i="2"/>
  <c r="D64" i="2"/>
  <c r="G64" i="2" s="1"/>
  <c r="E64" i="2"/>
  <c r="C65" i="2"/>
  <c r="B66" i="2"/>
  <c r="A63" i="2"/>
  <c r="A62" i="8"/>
  <c r="F58" i="18" l="1"/>
  <c r="G58" i="18" s="1"/>
  <c r="I59" i="18"/>
  <c r="J58" i="18"/>
  <c r="K57" i="18"/>
  <c r="L57" i="18" s="1"/>
  <c r="A68" i="18"/>
  <c r="B67" i="18"/>
  <c r="C67" i="18" s="1"/>
  <c r="D60" i="18"/>
  <c r="E59" i="18"/>
  <c r="D58" i="16"/>
  <c r="E57" i="16"/>
  <c r="I58" i="16"/>
  <c r="J57" i="16"/>
  <c r="K56" i="16"/>
  <c r="L56" i="16" s="1"/>
  <c r="F56" i="16"/>
  <c r="G56" i="16" s="1"/>
  <c r="H63" i="2"/>
  <c r="F64" i="2"/>
  <c r="D65" i="2"/>
  <c r="G65" i="2" s="1"/>
  <c r="E65" i="2"/>
  <c r="C66" i="2"/>
  <c r="B67" i="2"/>
  <c r="A64" i="2"/>
  <c r="A63" i="8"/>
  <c r="A69" i="18" l="1"/>
  <c r="B68" i="18"/>
  <c r="C68" i="18" s="1"/>
  <c r="K58" i="18"/>
  <c r="L58" i="18" s="1"/>
  <c r="I60" i="18"/>
  <c r="J59" i="18"/>
  <c r="F59" i="18"/>
  <c r="G59" i="18" s="1"/>
  <c r="D61" i="18"/>
  <c r="E60" i="18"/>
  <c r="K57" i="16"/>
  <c r="L57" i="16" s="1"/>
  <c r="F57" i="16"/>
  <c r="G57" i="16" s="1"/>
  <c r="D59" i="16"/>
  <c r="E58" i="16"/>
  <c r="I59" i="16"/>
  <c r="J58" i="16"/>
  <c r="F65" i="2"/>
  <c r="H64" i="2"/>
  <c r="D66" i="2"/>
  <c r="G66" i="2" s="1"/>
  <c r="E66" i="2"/>
  <c r="B68" i="2"/>
  <c r="C67" i="2"/>
  <c r="A65" i="2"/>
  <c r="A64" i="8"/>
  <c r="E61" i="18" l="1"/>
  <c r="D62" i="18"/>
  <c r="K59" i="18"/>
  <c r="L59" i="18" s="1"/>
  <c r="I61" i="18"/>
  <c r="J60" i="18"/>
  <c r="F60" i="18"/>
  <c r="G60" i="18" s="1"/>
  <c r="A70" i="18"/>
  <c r="B69" i="18"/>
  <c r="C69" i="18" s="1"/>
  <c r="J59" i="16"/>
  <c r="I60" i="16"/>
  <c r="F58" i="16"/>
  <c r="G58" i="16" s="1"/>
  <c r="D60" i="16"/>
  <c r="E59" i="16"/>
  <c r="K58" i="16"/>
  <c r="L58" i="16" s="1"/>
  <c r="F66" i="2"/>
  <c r="H65" i="2"/>
  <c r="D67" i="2"/>
  <c r="G67" i="2" s="1"/>
  <c r="E67" i="2"/>
  <c r="B69" i="2"/>
  <c r="C68" i="2"/>
  <c r="A66" i="2"/>
  <c r="A65" i="8"/>
  <c r="K60" i="18" l="1"/>
  <c r="L60" i="18" s="1"/>
  <c r="I62" i="18"/>
  <c r="J61" i="18"/>
  <c r="A71" i="18"/>
  <c r="B70" i="18"/>
  <c r="C70" i="18" s="1"/>
  <c r="F61" i="18"/>
  <c r="G61" i="18" s="1"/>
  <c r="D63" i="18"/>
  <c r="E62" i="18"/>
  <c r="F59" i="16"/>
  <c r="G59" i="16" s="1"/>
  <c r="I61" i="16"/>
  <c r="J60" i="16"/>
  <c r="K59" i="16"/>
  <c r="L59" i="16" s="1"/>
  <c r="E60" i="16"/>
  <c r="D61" i="16"/>
  <c r="H66" i="2"/>
  <c r="F67" i="2"/>
  <c r="D68" i="2"/>
  <c r="G68" i="2" s="1"/>
  <c r="E68" i="2"/>
  <c r="C69" i="2"/>
  <c r="B70" i="2"/>
  <c r="A67" i="2"/>
  <c r="A66" i="8"/>
  <c r="D64" i="18" l="1"/>
  <c r="E63" i="18"/>
  <c r="A72" i="18"/>
  <c r="B71" i="18"/>
  <c r="C71" i="18" s="1"/>
  <c r="K61" i="18"/>
  <c r="L61" i="18" s="1"/>
  <c r="J62" i="18"/>
  <c r="I63" i="18"/>
  <c r="F62" i="18"/>
  <c r="G62" i="18" s="1"/>
  <c r="K60" i="16"/>
  <c r="L60" i="16" s="1"/>
  <c r="I62" i="16"/>
  <c r="J61" i="16"/>
  <c r="F60" i="16"/>
  <c r="G60" i="16" s="1"/>
  <c r="D62" i="16"/>
  <c r="E61" i="16"/>
  <c r="F68" i="2"/>
  <c r="H67" i="2"/>
  <c r="D69" i="2"/>
  <c r="G69" i="2" s="1"/>
  <c r="E69" i="2"/>
  <c r="C70" i="2"/>
  <c r="B71" i="2"/>
  <c r="A68" i="2"/>
  <c r="A67" i="8"/>
  <c r="E64" i="18" l="1"/>
  <c r="D65" i="18"/>
  <c r="K62" i="18"/>
  <c r="L62" i="18" s="1"/>
  <c r="I64" i="18"/>
  <c r="J63" i="18"/>
  <c r="A73" i="18"/>
  <c r="B72" i="18"/>
  <c r="C72" i="18" s="1"/>
  <c r="F63" i="18"/>
  <c r="G63" i="18" s="1"/>
  <c r="K61" i="16"/>
  <c r="L61" i="16" s="1"/>
  <c r="D63" i="16"/>
  <c r="E62" i="16"/>
  <c r="I63" i="16"/>
  <c r="J62" i="16"/>
  <c r="F61" i="16"/>
  <c r="G61" i="16" s="1"/>
  <c r="H68" i="2"/>
  <c r="F69" i="2"/>
  <c r="D70" i="2"/>
  <c r="G70" i="2" s="1"/>
  <c r="E70" i="2"/>
  <c r="B72" i="2"/>
  <c r="C71" i="2"/>
  <c r="A69" i="2"/>
  <c r="A68" i="8"/>
  <c r="K63" i="18" l="1"/>
  <c r="L63" i="18" s="1"/>
  <c r="I65" i="18"/>
  <c r="J64" i="18"/>
  <c r="A74" i="18"/>
  <c r="B73" i="18"/>
  <c r="C73" i="18" s="1"/>
  <c r="D66" i="18"/>
  <c r="E65" i="18"/>
  <c r="F64" i="18"/>
  <c r="G64" i="18" s="1"/>
  <c r="K62" i="16"/>
  <c r="L62" i="16" s="1"/>
  <c r="F62" i="16"/>
  <c r="G62" i="16" s="1"/>
  <c r="E63" i="16"/>
  <c r="D64" i="16"/>
  <c r="I64" i="16"/>
  <c r="J63" i="16"/>
  <c r="H69" i="2"/>
  <c r="F70" i="2"/>
  <c r="D71" i="2"/>
  <c r="G71" i="2" s="1"/>
  <c r="E71" i="2"/>
  <c r="B73" i="2"/>
  <c r="C72" i="2"/>
  <c r="A70" i="2"/>
  <c r="A69" i="8"/>
  <c r="F65" i="18" l="1"/>
  <c r="G65" i="18" s="1"/>
  <c r="A75" i="18"/>
  <c r="B74" i="18"/>
  <c r="C74" i="18" s="1"/>
  <c r="D67" i="18"/>
  <c r="E66" i="18"/>
  <c r="K64" i="18"/>
  <c r="L64" i="18" s="1"/>
  <c r="J65" i="18"/>
  <c r="I66" i="18"/>
  <c r="D65" i="16"/>
  <c r="E64" i="16"/>
  <c r="I65" i="16"/>
  <c r="J64" i="16"/>
  <c r="F63" i="16"/>
  <c r="G63" i="16" s="1"/>
  <c r="K63" i="16"/>
  <c r="L63" i="16" s="1"/>
  <c r="H70" i="2"/>
  <c r="F71" i="2"/>
  <c r="D72" i="2"/>
  <c r="G72" i="2" s="1"/>
  <c r="E72" i="2"/>
  <c r="C73" i="2"/>
  <c r="B74" i="2"/>
  <c r="A71" i="2"/>
  <c r="A70" i="8"/>
  <c r="D68" i="18" l="1"/>
  <c r="E67" i="18"/>
  <c r="A76" i="18"/>
  <c r="B75" i="18"/>
  <c r="C75" i="18" s="1"/>
  <c r="F66" i="18"/>
  <c r="G66" i="18" s="1"/>
  <c r="J66" i="18"/>
  <c r="I67" i="18"/>
  <c r="J67" i="18" s="1"/>
  <c r="K65" i="18"/>
  <c r="L65" i="18" s="1"/>
  <c r="F64" i="16"/>
  <c r="G64" i="16" s="1"/>
  <c r="E65" i="16"/>
  <c r="D66" i="16"/>
  <c r="K64" i="16"/>
  <c r="L64" i="16" s="1"/>
  <c r="J65" i="16"/>
  <c r="I66" i="16"/>
  <c r="H71" i="2"/>
  <c r="F72" i="2"/>
  <c r="D73" i="2"/>
  <c r="G73" i="2" s="1"/>
  <c r="E73" i="2"/>
  <c r="B75" i="2"/>
  <c r="C74" i="2"/>
  <c r="A72" i="2"/>
  <c r="A71" i="8"/>
  <c r="K66" i="18" l="1"/>
  <c r="K67" i="18" s="1"/>
  <c r="L67" i="18" s="1"/>
  <c r="A77" i="18"/>
  <c r="B76" i="18"/>
  <c r="C76" i="18" s="1"/>
  <c r="F67" i="18"/>
  <c r="G67" i="18" s="1"/>
  <c r="E68" i="18"/>
  <c r="D69" i="18"/>
  <c r="E66" i="16"/>
  <c r="D67" i="16"/>
  <c r="K65" i="16"/>
  <c r="L65" i="16" s="1"/>
  <c r="F65" i="16"/>
  <c r="G65" i="16" s="1"/>
  <c r="I67" i="16"/>
  <c r="J67" i="16" s="1"/>
  <c r="J66" i="16"/>
  <c r="H72" i="2"/>
  <c r="F73" i="2"/>
  <c r="D74" i="2"/>
  <c r="G74" i="2" s="1"/>
  <c r="E74" i="2"/>
  <c r="C75" i="2"/>
  <c r="B76" i="2"/>
  <c r="A73" i="2"/>
  <c r="A72" i="8"/>
  <c r="L66" i="18" l="1"/>
  <c r="F68" i="18"/>
  <c r="G68" i="18" s="1"/>
  <c r="A78" i="18"/>
  <c r="B77" i="18"/>
  <c r="C77" i="18" s="1"/>
  <c r="E69" i="18"/>
  <c r="H69" i="18"/>
  <c r="D70" i="18" s="1"/>
  <c r="D68" i="16"/>
  <c r="E67" i="16"/>
  <c r="F66" i="16"/>
  <c r="G66" i="16" s="1"/>
  <c r="K66" i="16"/>
  <c r="K67" i="16" s="1"/>
  <c r="L67" i="16" s="1"/>
  <c r="L66" i="16"/>
  <c r="F74" i="2"/>
  <c r="H73" i="2"/>
  <c r="D75" i="2"/>
  <c r="G75" i="2" s="1"/>
  <c r="E75" i="2"/>
  <c r="B77" i="2"/>
  <c r="C76" i="2"/>
  <c r="A74" i="2"/>
  <c r="A73" i="8"/>
  <c r="E70" i="18" l="1"/>
  <c r="F70" i="18" s="1"/>
  <c r="D71" i="18"/>
  <c r="F69" i="18"/>
  <c r="K69" i="18" s="1"/>
  <c r="J69" i="18"/>
  <c r="I69" i="18"/>
  <c r="I70" i="18" s="1"/>
  <c r="A79" i="18"/>
  <c r="B78" i="18"/>
  <c r="C78" i="18" s="1"/>
  <c r="F67" i="16"/>
  <c r="G67" i="16" s="1"/>
  <c r="E68" i="16"/>
  <c r="D69" i="16"/>
  <c r="F75" i="2"/>
  <c r="H74" i="2"/>
  <c r="D76" i="2"/>
  <c r="G76" i="2" s="1"/>
  <c r="E76" i="2"/>
  <c r="B78" i="2"/>
  <c r="C77" i="2"/>
  <c r="A75" i="2"/>
  <c r="A74" i="8"/>
  <c r="L69" i="18" l="1"/>
  <c r="G69" i="18"/>
  <c r="A80" i="18"/>
  <c r="B79" i="18"/>
  <c r="C79" i="18" s="1"/>
  <c r="I71" i="18"/>
  <c r="J70" i="18"/>
  <c r="D72" i="18"/>
  <c r="E71" i="18"/>
  <c r="G70" i="18"/>
  <c r="E69" i="16"/>
  <c r="H69" i="16"/>
  <c r="D70" i="16" s="1"/>
  <c r="F68" i="16"/>
  <c r="G68" i="16" s="1"/>
  <c r="H75" i="2"/>
  <c r="F76" i="2"/>
  <c r="D77" i="2"/>
  <c r="G77" i="2" s="1"/>
  <c r="E77" i="2"/>
  <c r="C78" i="2"/>
  <c r="B79" i="2"/>
  <c r="A76" i="2"/>
  <c r="A75" i="8"/>
  <c r="F71" i="18" l="1"/>
  <c r="G71" i="18" s="1"/>
  <c r="D73" i="18"/>
  <c r="E72" i="18"/>
  <c r="K70" i="18"/>
  <c r="L70" i="18" s="1"/>
  <c r="I72" i="18"/>
  <c r="J71" i="18"/>
  <c r="A81" i="18"/>
  <c r="B80" i="18"/>
  <c r="C80" i="18" s="1"/>
  <c r="E70" i="16"/>
  <c r="F70" i="16" s="1"/>
  <c r="D71" i="16"/>
  <c r="I69" i="16"/>
  <c r="I70" i="16" s="1"/>
  <c r="J69" i="16"/>
  <c r="F69" i="16"/>
  <c r="K69" i="16" s="1"/>
  <c r="H76" i="2"/>
  <c r="F77" i="2"/>
  <c r="D78" i="2"/>
  <c r="G78" i="2" s="1"/>
  <c r="E78" i="2"/>
  <c r="B80" i="2"/>
  <c r="C79" i="2"/>
  <c r="A77" i="2"/>
  <c r="A76" i="8"/>
  <c r="A82" i="18" l="1"/>
  <c r="B81" i="18"/>
  <c r="C81" i="18" s="1"/>
  <c r="K71" i="18"/>
  <c r="L71" i="18" s="1"/>
  <c r="I73" i="18"/>
  <c r="J73" i="18" s="1"/>
  <c r="J72" i="18"/>
  <c r="F72" i="18"/>
  <c r="G72" i="18" s="1"/>
  <c r="D74" i="18"/>
  <c r="E73" i="18"/>
  <c r="L69" i="16"/>
  <c r="E71" i="16"/>
  <c r="D72" i="16"/>
  <c r="G69" i="16"/>
  <c r="G70" i="16"/>
  <c r="J70" i="16"/>
  <c r="I71" i="16"/>
  <c r="H77" i="2"/>
  <c r="F78" i="2"/>
  <c r="D79" i="2"/>
  <c r="G79" i="2" s="1"/>
  <c r="E79" i="2"/>
  <c r="C80" i="2"/>
  <c r="B81" i="2"/>
  <c r="A78" i="2"/>
  <c r="A77" i="8"/>
  <c r="A83" i="18" l="1"/>
  <c r="B82" i="18"/>
  <c r="C82" i="18" s="1"/>
  <c r="K72" i="18"/>
  <c r="L72" i="18" s="1"/>
  <c r="E74" i="18"/>
  <c r="K73" i="18"/>
  <c r="L73" i="18" s="1"/>
  <c r="F73" i="18"/>
  <c r="G73" i="18" s="1"/>
  <c r="I72" i="16"/>
  <c r="J71" i="16"/>
  <c r="K70" i="16"/>
  <c r="L70" i="16" s="1"/>
  <c r="D73" i="16"/>
  <c r="E72" i="16"/>
  <c r="F71" i="16"/>
  <c r="G71" i="16" s="1"/>
  <c r="F79" i="2"/>
  <c r="H78" i="2"/>
  <c r="D80" i="2"/>
  <c r="G80" i="2" s="1"/>
  <c r="E80" i="2"/>
  <c r="C81" i="2"/>
  <c r="B82" i="2"/>
  <c r="A79" i="2"/>
  <c r="A78" i="8"/>
  <c r="I75" i="18" l="1"/>
  <c r="D75" i="18"/>
  <c r="F74" i="18"/>
  <c r="A84" i="18"/>
  <c r="B83" i="18"/>
  <c r="C83" i="18" s="1"/>
  <c r="F72" i="16"/>
  <c r="G72" i="16" s="1"/>
  <c r="D74" i="16"/>
  <c r="E73" i="16"/>
  <c r="K71" i="16"/>
  <c r="L71" i="16" s="1"/>
  <c r="I73" i="16"/>
  <c r="J72" i="16"/>
  <c r="H79" i="2"/>
  <c r="F80" i="2"/>
  <c r="D81" i="2"/>
  <c r="G81" i="2" s="1"/>
  <c r="E81" i="2"/>
  <c r="B83" i="2"/>
  <c r="C82" i="2"/>
  <c r="A80" i="2"/>
  <c r="A79" i="8"/>
  <c r="A85" i="18" l="1"/>
  <c r="B84" i="18"/>
  <c r="C84" i="18" s="1"/>
  <c r="G74" i="18"/>
  <c r="E75" i="18"/>
  <c r="D76" i="18"/>
  <c r="I76" i="18"/>
  <c r="J75" i="18"/>
  <c r="J73" i="16"/>
  <c r="E74" i="16"/>
  <c r="D75" i="16"/>
  <c r="F73" i="16"/>
  <c r="G73" i="16" s="1"/>
  <c r="K72" i="16"/>
  <c r="L72" i="16" s="1"/>
  <c r="F81" i="2"/>
  <c r="H80" i="2"/>
  <c r="D82" i="2"/>
  <c r="G82" i="2" s="1"/>
  <c r="E82" i="2"/>
  <c r="B84" i="2"/>
  <c r="C83" i="2"/>
  <c r="A81" i="2"/>
  <c r="A80" i="8"/>
  <c r="K75" i="18" l="1"/>
  <c r="L75" i="18" s="1"/>
  <c r="J76" i="18"/>
  <c r="I77" i="18"/>
  <c r="D77" i="18"/>
  <c r="E76" i="18"/>
  <c r="F75" i="18"/>
  <c r="G75" i="18" s="1"/>
  <c r="A86" i="18"/>
  <c r="B85" i="18"/>
  <c r="C85" i="18" s="1"/>
  <c r="E75" i="16"/>
  <c r="D76" i="16"/>
  <c r="I75" i="16"/>
  <c r="K73" i="16"/>
  <c r="L73" i="16" s="1"/>
  <c r="F74" i="16"/>
  <c r="F82" i="2"/>
  <c r="H81" i="2"/>
  <c r="D83" i="2"/>
  <c r="G83" i="2" s="1"/>
  <c r="E83" i="2"/>
  <c r="B85" i="2"/>
  <c r="C84" i="2"/>
  <c r="A82" i="2"/>
  <c r="A81" i="8"/>
  <c r="A87" i="18" l="1"/>
  <c r="B86" i="18"/>
  <c r="C86" i="18" s="1"/>
  <c r="G74" i="16"/>
  <c r="F76" i="18"/>
  <c r="G76" i="18" s="1"/>
  <c r="D78" i="18"/>
  <c r="E77" i="18"/>
  <c r="J77" i="18"/>
  <c r="K76" i="18"/>
  <c r="L76" i="18" s="1"/>
  <c r="I76" i="16"/>
  <c r="J75" i="16"/>
  <c r="D77" i="16"/>
  <c r="E76" i="16"/>
  <c r="F75" i="16"/>
  <c r="G75" i="16" s="1"/>
  <c r="F83" i="2"/>
  <c r="H82" i="2"/>
  <c r="D84" i="2"/>
  <c r="G84" i="2" s="1"/>
  <c r="E84" i="2"/>
  <c r="C85" i="2"/>
  <c r="B86" i="2"/>
  <c r="A83" i="2"/>
  <c r="A82" i="8"/>
  <c r="K77" i="18" l="1"/>
  <c r="L77" i="18" s="1"/>
  <c r="A88" i="18"/>
  <c r="B87" i="18"/>
  <c r="C87" i="18" s="1"/>
  <c r="F77" i="18"/>
  <c r="G77" i="18" s="1"/>
  <c r="D79" i="18"/>
  <c r="E78" i="18"/>
  <c r="I79" i="18"/>
  <c r="F76" i="16"/>
  <c r="G76" i="16" s="1"/>
  <c r="D78" i="16"/>
  <c r="E77" i="16"/>
  <c r="K75" i="16"/>
  <c r="L75" i="16" s="1"/>
  <c r="I77" i="16"/>
  <c r="J76" i="16"/>
  <c r="F84" i="2"/>
  <c r="H83" i="2"/>
  <c r="D85" i="2"/>
  <c r="G85" i="2" s="1"/>
  <c r="E85" i="2"/>
  <c r="C86" i="2"/>
  <c r="B87" i="2"/>
  <c r="A84" i="2"/>
  <c r="A83" i="8"/>
  <c r="J79" i="18" l="1"/>
  <c r="I80" i="18"/>
  <c r="F78" i="18"/>
  <c r="D80" i="18"/>
  <c r="E79" i="18"/>
  <c r="A89" i="18"/>
  <c r="B88" i="18"/>
  <c r="C88" i="18" s="1"/>
  <c r="J77" i="16"/>
  <c r="I78" i="16"/>
  <c r="F77" i="16"/>
  <c r="G77" i="16" s="1"/>
  <c r="E78" i="16"/>
  <c r="D79" i="16"/>
  <c r="K76" i="16"/>
  <c r="L76" i="16" s="1"/>
  <c r="H84" i="2"/>
  <c r="F85" i="2"/>
  <c r="D86" i="2"/>
  <c r="G86" i="2" s="1"/>
  <c r="E86" i="2"/>
  <c r="B88" i="2"/>
  <c r="C87" i="2"/>
  <c r="A85" i="2"/>
  <c r="A84" i="8"/>
  <c r="G78" i="18" l="1"/>
  <c r="A90" i="18"/>
  <c r="B89" i="18"/>
  <c r="C89" i="18" s="1"/>
  <c r="F79" i="18"/>
  <c r="G79" i="18" s="1"/>
  <c r="I81" i="18"/>
  <c r="J80" i="18"/>
  <c r="K79" i="18"/>
  <c r="L79" i="18" s="1"/>
  <c r="E80" i="18"/>
  <c r="D81" i="18"/>
  <c r="D80" i="16"/>
  <c r="E79" i="16"/>
  <c r="F78" i="16"/>
  <c r="G78" i="16" s="1"/>
  <c r="K77" i="16"/>
  <c r="L77" i="16" s="1"/>
  <c r="G87" i="2"/>
  <c r="J78" i="16"/>
  <c r="I79" i="16"/>
  <c r="H85" i="2"/>
  <c r="F86" i="2"/>
  <c r="D87" i="2"/>
  <c r="E87" i="2"/>
  <c r="C88" i="2"/>
  <c r="B89" i="2"/>
  <c r="A86" i="2"/>
  <c r="A85" i="8"/>
  <c r="K80" i="18" l="1"/>
  <c r="L80" i="18" s="1"/>
  <c r="I82" i="18"/>
  <c r="J81" i="18"/>
  <c r="F80" i="18"/>
  <c r="G80" i="18" s="1"/>
  <c r="D82" i="18"/>
  <c r="E81" i="18"/>
  <c r="A91" i="18"/>
  <c r="B90" i="18"/>
  <c r="C90" i="18" s="1"/>
  <c r="K78" i="16"/>
  <c r="L78" i="16" s="1"/>
  <c r="F79" i="16"/>
  <c r="G79" i="16" s="1"/>
  <c r="J79" i="16"/>
  <c r="I80" i="16"/>
  <c r="D81" i="16"/>
  <c r="E80" i="16"/>
  <c r="F87" i="2"/>
  <c r="H86" i="2"/>
  <c r="D88" i="2"/>
  <c r="G88" i="2" s="1"/>
  <c r="E88" i="2"/>
  <c r="C89" i="2"/>
  <c r="B90" i="2"/>
  <c r="A87" i="2"/>
  <c r="A86" i="8"/>
  <c r="A92" i="18" l="1"/>
  <c r="B91" i="18"/>
  <c r="C91" i="18" s="1"/>
  <c r="F81" i="18"/>
  <c r="G81" i="18" s="1"/>
  <c r="D83" i="18"/>
  <c r="E82" i="18"/>
  <c r="K81" i="18"/>
  <c r="L81" i="18" s="1"/>
  <c r="I83" i="18"/>
  <c r="J82" i="18"/>
  <c r="E81" i="16"/>
  <c r="D82" i="16"/>
  <c r="K79" i="16"/>
  <c r="L79" i="16" s="1"/>
  <c r="F80" i="16"/>
  <c r="G80" i="16" s="1"/>
  <c r="I81" i="16"/>
  <c r="J80" i="16"/>
  <c r="H87" i="2"/>
  <c r="F88" i="2"/>
  <c r="D89" i="2"/>
  <c r="G89" i="2" s="1"/>
  <c r="E89" i="2"/>
  <c r="B91" i="2"/>
  <c r="C90" i="2"/>
  <c r="A88" i="2"/>
  <c r="A87" i="8"/>
  <c r="I84" i="18" l="1"/>
  <c r="J83" i="18"/>
  <c r="A93" i="18"/>
  <c r="B92" i="18"/>
  <c r="C92" i="18" s="1"/>
  <c r="K82" i="18"/>
  <c r="L82" i="18" s="1"/>
  <c r="F82" i="18"/>
  <c r="G82" i="18" s="1"/>
  <c r="E83" i="18"/>
  <c r="D84" i="18"/>
  <c r="I82" i="16"/>
  <c r="J81" i="16"/>
  <c r="D83" i="16"/>
  <c r="E82" i="16"/>
  <c r="F81" i="16"/>
  <c r="G81" i="16" s="1"/>
  <c r="K80" i="16"/>
  <c r="L80" i="16" s="1"/>
  <c r="H88" i="2"/>
  <c r="F89" i="2"/>
  <c r="D90" i="2"/>
  <c r="G90" i="2" s="1"/>
  <c r="E90" i="2"/>
  <c r="B92" i="2"/>
  <c r="C91" i="2"/>
  <c r="A89" i="2"/>
  <c r="A88" i="8"/>
  <c r="F83" i="18" l="1"/>
  <c r="G83" i="18" s="1"/>
  <c r="A94" i="18"/>
  <c r="B93" i="18"/>
  <c r="C93" i="18" s="1"/>
  <c r="D85" i="18"/>
  <c r="E84" i="18"/>
  <c r="K83" i="18"/>
  <c r="L83" i="18" s="1"/>
  <c r="J84" i="18"/>
  <c r="I85" i="18"/>
  <c r="F82" i="16"/>
  <c r="G82" i="16" s="1"/>
  <c r="K81" i="16"/>
  <c r="L81" i="16" s="1"/>
  <c r="J82" i="16"/>
  <c r="I83" i="16"/>
  <c r="E83" i="16"/>
  <c r="D84" i="16"/>
  <c r="H89" i="2"/>
  <c r="F90" i="2"/>
  <c r="H90" i="2" s="1"/>
  <c r="D91" i="2"/>
  <c r="G91" i="2" s="1"/>
  <c r="E91" i="2"/>
  <c r="C92" i="2"/>
  <c r="B93" i="2"/>
  <c r="A90" i="2"/>
  <c r="A89" i="8"/>
  <c r="I86" i="18" l="1"/>
  <c r="J85" i="18"/>
  <c r="K84" i="18"/>
  <c r="L84" i="18" s="1"/>
  <c r="F84" i="18"/>
  <c r="G84" i="18" s="1"/>
  <c r="D86" i="18"/>
  <c r="E85" i="18"/>
  <c r="A95" i="18"/>
  <c r="B94" i="18"/>
  <c r="C94" i="18" s="1"/>
  <c r="D85" i="16"/>
  <c r="E84" i="16"/>
  <c r="J83" i="16"/>
  <c r="I84" i="16"/>
  <c r="K82" i="16"/>
  <c r="L82" i="16" s="1"/>
  <c r="F83" i="16"/>
  <c r="G83" i="16" s="1"/>
  <c r="F91" i="2"/>
  <c r="D92" i="2"/>
  <c r="G92" i="2" s="1"/>
  <c r="E92" i="2"/>
  <c r="C93" i="2"/>
  <c r="B94" i="2"/>
  <c r="A91" i="2"/>
  <c r="A90" i="8"/>
  <c r="D87" i="18" l="1"/>
  <c r="E86" i="18"/>
  <c r="F85" i="18"/>
  <c r="G85" i="18" s="1"/>
  <c r="K85" i="18"/>
  <c r="L85" i="18" s="1"/>
  <c r="A96" i="18"/>
  <c r="B95" i="18"/>
  <c r="C95" i="18" s="1"/>
  <c r="I87" i="18"/>
  <c r="J86" i="18"/>
  <c r="D86" i="16"/>
  <c r="E85" i="16"/>
  <c r="K83" i="16"/>
  <c r="L83" i="16" s="1"/>
  <c r="I85" i="16"/>
  <c r="J84" i="16"/>
  <c r="F84" i="16"/>
  <c r="G84" i="16" s="1"/>
  <c r="H91" i="2"/>
  <c r="F92" i="2"/>
  <c r="D93" i="2"/>
  <c r="G93" i="2" s="1"/>
  <c r="E93" i="2"/>
  <c r="C94" i="2"/>
  <c r="B95" i="2"/>
  <c r="A92" i="2"/>
  <c r="A91" i="8"/>
  <c r="A97" i="18" l="1"/>
  <c r="B96" i="18"/>
  <c r="C96" i="18" s="1"/>
  <c r="J87" i="18"/>
  <c r="I88" i="18"/>
  <c r="K86" i="18"/>
  <c r="L86" i="18" s="1"/>
  <c r="F86" i="18"/>
  <c r="G86" i="18" s="1"/>
  <c r="D88" i="18"/>
  <c r="E87" i="18"/>
  <c r="K84" i="16"/>
  <c r="L84" i="16" s="1"/>
  <c r="J85" i="16"/>
  <c r="I86" i="16"/>
  <c r="F85" i="16"/>
  <c r="G85" i="16" s="1"/>
  <c r="E86" i="16"/>
  <c r="D87" i="16"/>
  <c r="H92" i="2"/>
  <c r="F93" i="2"/>
  <c r="D94" i="2"/>
  <c r="G94" i="2" s="1"/>
  <c r="E94" i="2"/>
  <c r="B96" i="2"/>
  <c r="C95" i="2"/>
  <c r="A93" i="2"/>
  <c r="A92" i="8"/>
  <c r="I89" i="18" l="1"/>
  <c r="J88" i="18"/>
  <c r="F87" i="18"/>
  <c r="G87" i="18" s="1"/>
  <c r="K87" i="18"/>
  <c r="L87" i="18" s="1"/>
  <c r="E88" i="18"/>
  <c r="D89" i="18"/>
  <c r="A98" i="18"/>
  <c r="B97" i="18"/>
  <c r="C97" i="18" s="1"/>
  <c r="K85" i="16"/>
  <c r="L85" i="16" s="1"/>
  <c r="I87" i="16"/>
  <c r="J86" i="16"/>
  <c r="F86" i="16"/>
  <c r="G86" i="16" s="1"/>
  <c r="E87" i="16"/>
  <c r="D88" i="16"/>
  <c r="F94" i="2"/>
  <c r="H93" i="2"/>
  <c r="D95" i="2"/>
  <c r="G95" i="2" s="1"/>
  <c r="E95" i="2"/>
  <c r="B97" i="2"/>
  <c r="C96" i="2"/>
  <c r="A94" i="2"/>
  <c r="A93" i="8"/>
  <c r="F88" i="18" l="1"/>
  <c r="G88" i="18" s="1"/>
  <c r="D90" i="18"/>
  <c r="E89" i="18"/>
  <c r="K88" i="18"/>
  <c r="L88" i="18" s="1"/>
  <c r="A99" i="18"/>
  <c r="B98" i="18"/>
  <c r="C98" i="18" s="1"/>
  <c r="I90" i="18"/>
  <c r="J89" i="18"/>
  <c r="F87" i="16"/>
  <c r="G87" i="16" s="1"/>
  <c r="D89" i="16"/>
  <c r="E88" i="16"/>
  <c r="K86" i="16"/>
  <c r="L86" i="16" s="1"/>
  <c r="J87" i="16"/>
  <c r="I88" i="16"/>
  <c r="F95" i="2"/>
  <c r="H94" i="2"/>
  <c r="D96" i="2"/>
  <c r="G96" i="2" s="1"/>
  <c r="E96" i="2"/>
  <c r="C97" i="2"/>
  <c r="B98" i="2"/>
  <c r="A95" i="2"/>
  <c r="A94" i="8"/>
  <c r="K89" i="18" l="1"/>
  <c r="L89" i="18" s="1"/>
  <c r="A100" i="18"/>
  <c r="B99" i="18"/>
  <c r="C99" i="18" s="1"/>
  <c r="F89" i="18"/>
  <c r="G89" i="18" s="1"/>
  <c r="D91" i="18"/>
  <c r="E90" i="18"/>
  <c r="I91" i="18"/>
  <c r="J91" i="18" s="1"/>
  <c r="J90" i="18"/>
  <c r="K87" i="16"/>
  <c r="L87" i="16" s="1"/>
  <c r="I89" i="16"/>
  <c r="J88" i="16"/>
  <c r="F88" i="16"/>
  <c r="G88" i="16" s="1"/>
  <c r="D90" i="16"/>
  <c r="E89" i="16"/>
  <c r="H95" i="2"/>
  <c r="F96" i="2"/>
  <c r="D97" i="2"/>
  <c r="G97" i="2" s="1"/>
  <c r="E97" i="2"/>
  <c r="C98" i="2"/>
  <c r="B99" i="2"/>
  <c r="A96" i="2"/>
  <c r="A95" i="8"/>
  <c r="F90" i="18" l="1"/>
  <c r="G90" i="18" s="1"/>
  <c r="E91" i="18"/>
  <c r="D92" i="18"/>
  <c r="A101" i="18"/>
  <c r="B100" i="18"/>
  <c r="C100" i="18" s="1"/>
  <c r="K90" i="18"/>
  <c r="K91" i="18" s="1"/>
  <c r="L91" i="18" s="1"/>
  <c r="K88" i="16"/>
  <c r="L88" i="16" s="1"/>
  <c r="I90" i="16"/>
  <c r="J89" i="16"/>
  <c r="D91" i="16"/>
  <c r="E90" i="16"/>
  <c r="F89" i="16"/>
  <c r="G89" i="16" s="1"/>
  <c r="H96" i="2"/>
  <c r="F97" i="2"/>
  <c r="D98" i="2"/>
  <c r="G98" i="2" s="1"/>
  <c r="E98" i="2"/>
  <c r="C99" i="2"/>
  <c r="B100" i="2"/>
  <c r="A97" i="2"/>
  <c r="A96" i="8"/>
  <c r="L90" i="18" l="1"/>
  <c r="A102" i="18"/>
  <c r="B101" i="18"/>
  <c r="C101" i="18" s="1"/>
  <c r="E92" i="18"/>
  <c r="D93" i="18"/>
  <c r="F91" i="18"/>
  <c r="G91" i="18" s="1"/>
  <c r="F90" i="16"/>
  <c r="G90" i="16" s="1"/>
  <c r="E91" i="16"/>
  <c r="D92" i="16"/>
  <c r="K89" i="16"/>
  <c r="L89" i="16" s="1"/>
  <c r="J90" i="16"/>
  <c r="I91" i="16"/>
  <c r="J91" i="16" s="1"/>
  <c r="H97" i="2"/>
  <c r="F98" i="2"/>
  <c r="D99" i="2"/>
  <c r="G99" i="2" s="1"/>
  <c r="E99" i="2"/>
  <c r="B101" i="2"/>
  <c r="C100" i="2"/>
  <c r="A98" i="2"/>
  <c r="A97" i="8"/>
  <c r="H93" i="18" l="1"/>
  <c r="E93" i="18"/>
  <c r="F92" i="18"/>
  <c r="G92" i="18" s="1"/>
  <c r="A103" i="18"/>
  <c r="B102" i="18"/>
  <c r="C102" i="18" s="1"/>
  <c r="F91" i="16"/>
  <c r="G91" i="16" s="1"/>
  <c r="D93" i="16"/>
  <c r="E92" i="16"/>
  <c r="K90" i="16"/>
  <c r="L90" i="16" s="1"/>
  <c r="H98" i="2"/>
  <c r="F99" i="2"/>
  <c r="D100" i="2"/>
  <c r="G100" i="2" s="1"/>
  <c r="E100" i="2"/>
  <c r="C101" i="2"/>
  <c r="B102" i="2"/>
  <c r="A99" i="2"/>
  <c r="A98" i="8"/>
  <c r="A104" i="18" l="1"/>
  <c r="B103" i="18"/>
  <c r="C103" i="18" s="1"/>
  <c r="J93" i="18"/>
  <c r="F93" i="18"/>
  <c r="K93" i="18" s="1"/>
  <c r="I93" i="18"/>
  <c r="I94" i="18" s="1"/>
  <c r="D94" i="18"/>
  <c r="K91" i="16"/>
  <c r="L91" i="16" s="1"/>
  <c r="F92" i="16"/>
  <c r="G92" i="16" s="1"/>
  <c r="H93" i="16"/>
  <c r="E93" i="16"/>
  <c r="H99" i="2"/>
  <c r="F100" i="2"/>
  <c r="D101" i="2"/>
  <c r="G101" i="2" s="1"/>
  <c r="E101" i="2"/>
  <c r="C102" i="2"/>
  <c r="B103" i="2"/>
  <c r="A100" i="2"/>
  <c r="A99" i="8"/>
  <c r="J94" i="18" l="1"/>
  <c r="I95" i="18"/>
  <c r="D95" i="18"/>
  <c r="E94" i="18"/>
  <c r="G93" i="18"/>
  <c r="L93" i="18"/>
  <c r="A105" i="18"/>
  <c r="B104" i="18"/>
  <c r="C104" i="18" s="1"/>
  <c r="J93" i="16"/>
  <c r="F93" i="16"/>
  <c r="K93" i="16" s="1"/>
  <c r="I93" i="16"/>
  <c r="I94" i="16" s="1"/>
  <c r="D94" i="16"/>
  <c r="H100" i="2"/>
  <c r="F101" i="2"/>
  <c r="D102" i="2"/>
  <c r="G102" i="2" s="1"/>
  <c r="E102" i="2"/>
  <c r="C103" i="2"/>
  <c r="B104" i="2"/>
  <c r="A101" i="2"/>
  <c r="A100" i="8"/>
  <c r="A106" i="18" l="1"/>
  <c r="B105" i="18"/>
  <c r="C105" i="18" s="1"/>
  <c r="F94" i="18"/>
  <c r="G94" i="18" s="1"/>
  <c r="D96" i="18"/>
  <c r="E95" i="18"/>
  <c r="I96" i="18"/>
  <c r="J95" i="18"/>
  <c r="K94" i="18"/>
  <c r="L94" i="18" s="1"/>
  <c r="I95" i="16"/>
  <c r="J94" i="16"/>
  <c r="D95" i="16"/>
  <c r="E94" i="16"/>
  <c r="G93" i="16"/>
  <c r="L93" i="16"/>
  <c r="F102" i="2"/>
  <c r="H101" i="2"/>
  <c r="D103" i="2"/>
  <c r="G103" i="2" s="1"/>
  <c r="E103" i="2"/>
  <c r="B105" i="2"/>
  <c r="C104" i="2"/>
  <c r="A102" i="2"/>
  <c r="A101" i="8"/>
  <c r="J96" i="18" l="1"/>
  <c r="I97" i="18"/>
  <c r="J97" i="18" s="1"/>
  <c r="K95" i="18"/>
  <c r="L95" i="18" s="1"/>
  <c r="D97" i="18"/>
  <c r="E96" i="18"/>
  <c r="F95" i="18"/>
  <c r="G95" i="18" s="1"/>
  <c r="A107" i="18"/>
  <c r="B106" i="18"/>
  <c r="C106" i="18" s="1"/>
  <c r="F94" i="16"/>
  <c r="G94" i="16" s="1"/>
  <c r="K94" i="16"/>
  <c r="L94" i="16" s="1"/>
  <c r="E95" i="16"/>
  <c r="D96" i="16"/>
  <c r="I96" i="16"/>
  <c r="J95" i="16"/>
  <c r="F103" i="2"/>
  <c r="H102" i="2"/>
  <c r="D104" i="2"/>
  <c r="G104" i="2" s="1"/>
  <c r="E104" i="2"/>
  <c r="B106" i="2"/>
  <c r="C105" i="2"/>
  <c r="A103" i="2"/>
  <c r="A102" i="8"/>
  <c r="A108" i="18" l="1"/>
  <c r="B107" i="18"/>
  <c r="C107" i="18" s="1"/>
  <c r="K96" i="18"/>
  <c r="K97" i="18" s="1"/>
  <c r="L97" i="18" s="1"/>
  <c r="D98" i="18"/>
  <c r="E97" i="18"/>
  <c r="F96" i="18"/>
  <c r="G96" i="18" s="1"/>
  <c r="E96" i="16"/>
  <c r="D97" i="16"/>
  <c r="K95" i="16"/>
  <c r="L95" i="16" s="1"/>
  <c r="J96" i="16"/>
  <c r="I97" i="16"/>
  <c r="F95" i="16"/>
  <c r="G95" i="16" s="1"/>
  <c r="H103" i="2"/>
  <c r="F104" i="2"/>
  <c r="D105" i="2"/>
  <c r="G105" i="2" s="1"/>
  <c r="E105" i="2"/>
  <c r="C106" i="2"/>
  <c r="B107" i="2"/>
  <c r="A104" i="2"/>
  <c r="A103" i="8"/>
  <c r="E98" i="18" l="1"/>
  <c r="F97" i="18"/>
  <c r="G97" i="18" s="1"/>
  <c r="L96" i="18"/>
  <c r="A109" i="18"/>
  <c r="B108" i="18"/>
  <c r="C108" i="18" s="1"/>
  <c r="K96" i="16"/>
  <c r="L96" i="16" s="1"/>
  <c r="J97" i="16"/>
  <c r="D98" i="16"/>
  <c r="E97" i="16"/>
  <c r="F96" i="16"/>
  <c r="G96" i="16" s="1"/>
  <c r="F105" i="2"/>
  <c r="H104" i="2"/>
  <c r="D106" i="2"/>
  <c r="G106" i="2" s="1"/>
  <c r="E106" i="2"/>
  <c r="B108" i="2"/>
  <c r="C107" i="2"/>
  <c r="A105" i="2"/>
  <c r="A104" i="8"/>
  <c r="A110" i="18" l="1"/>
  <c r="B109" i="18"/>
  <c r="C109" i="18" s="1"/>
  <c r="F98" i="18"/>
  <c r="I99" i="18"/>
  <c r="D99" i="18"/>
  <c r="F97" i="16"/>
  <c r="G97" i="16" s="1"/>
  <c r="D99" i="16"/>
  <c r="E98" i="16"/>
  <c r="K97" i="16"/>
  <c r="L97" i="16" s="1"/>
  <c r="I99" i="16"/>
  <c r="H105" i="2"/>
  <c r="F106" i="2"/>
  <c r="D107" i="2"/>
  <c r="G107" i="2" s="1"/>
  <c r="E107" i="2"/>
  <c r="B109" i="2"/>
  <c r="C108" i="2"/>
  <c r="A106" i="2"/>
  <c r="A105" i="8"/>
  <c r="J99" i="18" l="1"/>
  <c r="I100" i="18"/>
  <c r="D100" i="18"/>
  <c r="E99" i="18"/>
  <c r="G98" i="18"/>
  <c r="A111" i="18"/>
  <c r="B110" i="18"/>
  <c r="C110" i="18" s="1"/>
  <c r="F98" i="16"/>
  <c r="D100" i="16"/>
  <c r="E99" i="16"/>
  <c r="J99" i="16"/>
  <c r="I100" i="16"/>
  <c r="F107" i="2"/>
  <c r="H106" i="2"/>
  <c r="D108" i="2"/>
  <c r="G108" i="2" s="1"/>
  <c r="E108" i="2"/>
  <c r="C109" i="2"/>
  <c r="B110" i="2"/>
  <c r="A107" i="2"/>
  <c r="A106" i="8"/>
  <c r="F99" i="18" l="1"/>
  <c r="G99" i="18" s="1"/>
  <c r="A112" i="18"/>
  <c r="B111" i="18"/>
  <c r="C111" i="18" s="1"/>
  <c r="E100" i="18"/>
  <c r="D101" i="18"/>
  <c r="G98" i="16"/>
  <c r="I101" i="18"/>
  <c r="J100" i="18"/>
  <c r="K99" i="18"/>
  <c r="L99" i="18" s="1"/>
  <c r="J100" i="16"/>
  <c r="I101" i="16"/>
  <c r="F99" i="16"/>
  <c r="G99" i="16" s="1"/>
  <c r="E100" i="16"/>
  <c r="D101" i="16"/>
  <c r="H107" i="2"/>
  <c r="F108" i="2"/>
  <c r="D109" i="2"/>
  <c r="G109" i="2" s="1"/>
  <c r="E109" i="2"/>
  <c r="C110" i="2"/>
  <c r="B111" i="2"/>
  <c r="A108" i="2"/>
  <c r="A107" i="8"/>
  <c r="K99" i="16" l="1"/>
  <c r="L99" i="16" s="1"/>
  <c r="D102" i="18"/>
  <c r="E101" i="18"/>
  <c r="F100" i="18"/>
  <c r="G100" i="18" s="1"/>
  <c r="A113" i="18"/>
  <c r="B112" i="18"/>
  <c r="C112" i="18" s="1"/>
  <c r="K100" i="18"/>
  <c r="L100" i="18" s="1"/>
  <c r="J101" i="18"/>
  <c r="D102" i="16"/>
  <c r="E101" i="16"/>
  <c r="F100" i="16"/>
  <c r="G100" i="16" s="1"/>
  <c r="I102" i="16"/>
  <c r="J101" i="16"/>
  <c r="H108" i="2"/>
  <c r="F109" i="2"/>
  <c r="D110" i="2"/>
  <c r="G110" i="2" s="1"/>
  <c r="E110" i="2"/>
  <c r="C111" i="2"/>
  <c r="B112" i="2"/>
  <c r="A109" i="2"/>
  <c r="A108" i="8"/>
  <c r="K100" i="16" l="1"/>
  <c r="L100" i="16" s="1"/>
  <c r="D103" i="18"/>
  <c r="E102" i="18"/>
  <c r="K101" i="18"/>
  <c r="L101" i="18" s="1"/>
  <c r="A114" i="18"/>
  <c r="B113" i="18"/>
  <c r="C113" i="18" s="1"/>
  <c r="I103" i="18"/>
  <c r="F101" i="18"/>
  <c r="G101" i="18" s="1"/>
  <c r="F101" i="16"/>
  <c r="G101" i="16" s="1"/>
  <c r="D103" i="16"/>
  <c r="E102" i="16"/>
  <c r="I103" i="16"/>
  <c r="J102" i="16"/>
  <c r="H109" i="2"/>
  <c r="F110" i="2"/>
  <c r="D111" i="2"/>
  <c r="G111" i="2" s="1"/>
  <c r="E111" i="2"/>
  <c r="B113" i="2"/>
  <c r="C112" i="2"/>
  <c r="A110" i="2"/>
  <c r="A109" i="8"/>
  <c r="K101" i="16" l="1"/>
  <c r="L101" i="16" s="1"/>
  <c r="I104" i="18"/>
  <c r="J103" i="18"/>
  <c r="A115" i="18"/>
  <c r="B114" i="18"/>
  <c r="C114" i="18" s="1"/>
  <c r="F102" i="18"/>
  <c r="E103" i="18"/>
  <c r="D104" i="18"/>
  <c r="K102" i="16"/>
  <c r="L102" i="16" s="1"/>
  <c r="F102" i="16"/>
  <c r="G102" i="16" s="1"/>
  <c r="E103" i="16"/>
  <c r="D104" i="16"/>
  <c r="I104" i="16"/>
  <c r="J103" i="16"/>
  <c r="H110" i="2"/>
  <c r="F111" i="2"/>
  <c r="D112" i="2"/>
  <c r="G112" i="2" s="1"/>
  <c r="E112" i="2"/>
  <c r="B114" i="2"/>
  <c r="C113" i="2"/>
  <c r="A111" i="2"/>
  <c r="A110" i="8"/>
  <c r="G102" i="18" l="1"/>
  <c r="A116" i="18"/>
  <c r="B115" i="18"/>
  <c r="C115" i="18" s="1"/>
  <c r="D105" i="18"/>
  <c r="E104" i="18"/>
  <c r="K103" i="18"/>
  <c r="L103" i="18" s="1"/>
  <c r="F103" i="18"/>
  <c r="G103" i="18" s="1"/>
  <c r="J104" i="18"/>
  <c r="I105" i="18"/>
  <c r="J104" i="16"/>
  <c r="I105" i="16"/>
  <c r="E104" i="16"/>
  <c r="D105" i="16"/>
  <c r="F103" i="16"/>
  <c r="G103" i="16" s="1"/>
  <c r="K103" i="16"/>
  <c r="L103" i="16" s="1"/>
  <c r="H111" i="2"/>
  <c r="F112" i="2"/>
  <c r="D113" i="2"/>
  <c r="G113" i="2" s="1"/>
  <c r="E113" i="2"/>
  <c r="C114" i="2"/>
  <c r="B115" i="2"/>
  <c r="A112" i="2"/>
  <c r="A111" i="8"/>
  <c r="F104" i="18" l="1"/>
  <c r="G104" i="18" s="1"/>
  <c r="D106" i="18"/>
  <c r="E105" i="18"/>
  <c r="I106" i="18"/>
  <c r="J105" i="18"/>
  <c r="K104" i="18"/>
  <c r="L104" i="18" s="1"/>
  <c r="A117" i="18"/>
  <c r="B116" i="18"/>
  <c r="C116" i="18" s="1"/>
  <c r="D106" i="16"/>
  <c r="E105" i="16"/>
  <c r="K104" i="16"/>
  <c r="L104" i="16" s="1"/>
  <c r="F104" i="16"/>
  <c r="G104" i="16" s="1"/>
  <c r="I106" i="16"/>
  <c r="J105" i="16"/>
  <c r="H112" i="2"/>
  <c r="F113" i="2"/>
  <c r="D114" i="2"/>
  <c r="G114" i="2" s="1"/>
  <c r="E114" i="2"/>
  <c r="C115" i="2"/>
  <c r="B116" i="2"/>
  <c r="A113" i="2"/>
  <c r="A112" i="8"/>
  <c r="I107" i="18" l="1"/>
  <c r="J106" i="18"/>
  <c r="F105" i="18"/>
  <c r="G105" i="18" s="1"/>
  <c r="D107" i="18"/>
  <c r="E106" i="18"/>
  <c r="K105" i="18"/>
  <c r="L105" i="18" s="1"/>
  <c r="A118" i="18"/>
  <c r="B117" i="18"/>
  <c r="C117" i="18" s="1"/>
  <c r="D107" i="16"/>
  <c r="E106" i="16"/>
  <c r="I107" i="16"/>
  <c r="J106" i="16"/>
  <c r="F105" i="16"/>
  <c r="G105" i="16" s="1"/>
  <c r="K105" i="16"/>
  <c r="L105" i="16" s="1"/>
  <c r="H113" i="2"/>
  <c r="F114" i="2"/>
  <c r="D115" i="2"/>
  <c r="G115" i="2" s="1"/>
  <c r="E115" i="2"/>
  <c r="C116" i="2"/>
  <c r="B117" i="2"/>
  <c r="A114" i="2"/>
  <c r="A113" i="8"/>
  <c r="F106" i="18" l="1"/>
  <c r="G106" i="18" s="1"/>
  <c r="D108" i="18"/>
  <c r="E107" i="18"/>
  <c r="K106" i="18"/>
  <c r="L106" i="18" s="1"/>
  <c r="A119" i="18"/>
  <c r="B118" i="18"/>
  <c r="C118" i="18" s="1"/>
  <c r="J107" i="18"/>
  <c r="I108" i="18"/>
  <c r="D108" i="16"/>
  <c r="E107" i="16"/>
  <c r="K106" i="16"/>
  <c r="L106" i="16" s="1"/>
  <c r="J107" i="16"/>
  <c r="I108" i="16"/>
  <c r="F106" i="16"/>
  <c r="G106" i="16" s="1"/>
  <c r="H114" i="2"/>
  <c r="F115" i="2"/>
  <c r="D116" i="2"/>
  <c r="G116" i="2" s="1"/>
  <c r="E116" i="2"/>
  <c r="B118" i="2"/>
  <c r="C117" i="2"/>
  <c r="A115" i="2"/>
  <c r="A114" i="8"/>
  <c r="A120" i="18" l="1"/>
  <c r="B119" i="18"/>
  <c r="C119" i="18" s="1"/>
  <c r="F107" i="18"/>
  <c r="G107" i="18" s="1"/>
  <c r="D109" i="18"/>
  <c r="E108" i="18"/>
  <c r="I109" i="18"/>
  <c r="J108" i="18"/>
  <c r="K107" i="18"/>
  <c r="L107" i="18" s="1"/>
  <c r="F107" i="16"/>
  <c r="G107" i="16" s="1"/>
  <c r="J108" i="16"/>
  <c r="I109" i="16"/>
  <c r="K107" i="16"/>
  <c r="L107" i="16" s="1"/>
  <c r="D109" i="16"/>
  <c r="E108" i="16"/>
  <c r="H115" i="2"/>
  <c r="F116" i="2"/>
  <c r="D117" i="2"/>
  <c r="G117" i="2" s="1"/>
  <c r="E117" i="2"/>
  <c r="B119" i="2"/>
  <c r="C118" i="2"/>
  <c r="A116" i="2"/>
  <c r="A115" i="8"/>
  <c r="E109" i="18" l="1"/>
  <c r="D110" i="18"/>
  <c r="F108" i="18"/>
  <c r="G108" i="18" s="1"/>
  <c r="I110" i="18"/>
  <c r="J109" i="18"/>
  <c r="K108" i="18"/>
  <c r="L108" i="18" s="1"/>
  <c r="A121" i="18"/>
  <c r="B120" i="18"/>
  <c r="C120" i="18" s="1"/>
  <c r="D110" i="16"/>
  <c r="E109" i="16"/>
  <c r="J109" i="16"/>
  <c r="I110" i="16"/>
  <c r="F108" i="16"/>
  <c r="G108" i="16" s="1"/>
  <c r="K108" i="16"/>
  <c r="L108" i="16" s="1"/>
  <c r="H116" i="2"/>
  <c r="F117" i="2"/>
  <c r="D118" i="2"/>
  <c r="G118" i="2" s="1"/>
  <c r="E118" i="2"/>
  <c r="C119" i="2"/>
  <c r="B120" i="2"/>
  <c r="A117" i="2"/>
  <c r="A116" i="8"/>
  <c r="K109" i="18" l="1"/>
  <c r="L109" i="18" s="1"/>
  <c r="I111" i="18"/>
  <c r="J110" i="18"/>
  <c r="D111" i="18"/>
  <c r="E110" i="18"/>
  <c r="A122" i="18"/>
  <c r="B121" i="18"/>
  <c r="C121" i="18" s="1"/>
  <c r="F109" i="18"/>
  <c r="G109" i="18" s="1"/>
  <c r="J110" i="16"/>
  <c r="I111" i="16"/>
  <c r="K109" i="16"/>
  <c r="L109" i="16" s="1"/>
  <c r="F109" i="16"/>
  <c r="G109" i="16" s="1"/>
  <c r="D111" i="16"/>
  <c r="E110" i="16"/>
  <c r="F118" i="2"/>
  <c r="H117" i="2"/>
  <c r="D119" i="2"/>
  <c r="G119" i="2" s="1"/>
  <c r="E119" i="2"/>
  <c r="B121" i="2"/>
  <c r="C120" i="2"/>
  <c r="A118" i="2"/>
  <c r="A117" i="8"/>
  <c r="A123" i="18" l="1"/>
  <c r="B122" i="18"/>
  <c r="C122" i="18" s="1"/>
  <c r="E111" i="18"/>
  <c r="D112" i="18"/>
  <c r="K110" i="18"/>
  <c r="L110" i="18" s="1"/>
  <c r="J111" i="18"/>
  <c r="I112" i="18"/>
  <c r="F110" i="18"/>
  <c r="G110" i="18" s="1"/>
  <c r="K110" i="16"/>
  <c r="L110" i="16" s="1"/>
  <c r="F110" i="16"/>
  <c r="G110" i="16" s="1"/>
  <c r="E111" i="16"/>
  <c r="D112" i="16"/>
  <c r="J111" i="16"/>
  <c r="I112" i="16"/>
  <c r="F119" i="2"/>
  <c r="H118" i="2"/>
  <c r="D120" i="2"/>
  <c r="G120" i="2" s="1"/>
  <c r="E120" i="2"/>
  <c r="B122" i="2"/>
  <c r="C121" i="2"/>
  <c r="A119" i="2"/>
  <c r="A118" i="8"/>
  <c r="K111" i="18" l="1"/>
  <c r="L111" i="18" s="1"/>
  <c r="J112" i="18"/>
  <c r="I113" i="18"/>
  <c r="D113" i="18"/>
  <c r="E112" i="18"/>
  <c r="F111" i="18"/>
  <c r="G111" i="18" s="1"/>
  <c r="A124" i="18"/>
  <c r="B123" i="18"/>
  <c r="C123" i="18" s="1"/>
  <c r="E112" i="16"/>
  <c r="D113" i="16"/>
  <c r="K111" i="16"/>
  <c r="L111" i="16" s="1"/>
  <c r="J112" i="16"/>
  <c r="I113" i="16"/>
  <c r="F111" i="16"/>
  <c r="G111" i="16" s="1"/>
  <c r="H119" i="2"/>
  <c r="F120" i="2"/>
  <c r="D121" i="2"/>
  <c r="G121" i="2" s="1"/>
  <c r="E121" i="2"/>
  <c r="C122" i="2"/>
  <c r="B123" i="2"/>
  <c r="A120" i="2"/>
  <c r="A119" i="8"/>
  <c r="F112" i="18" l="1"/>
  <c r="G112" i="18" s="1"/>
  <c r="D114" i="18"/>
  <c r="E113" i="18"/>
  <c r="I114" i="18"/>
  <c r="J113" i="18"/>
  <c r="K112" i="18"/>
  <c r="L112" i="18" s="1"/>
  <c r="A125" i="18"/>
  <c r="B124" i="18"/>
  <c r="C124" i="18" s="1"/>
  <c r="K112" i="16"/>
  <c r="L112" i="16" s="1"/>
  <c r="D114" i="16"/>
  <c r="E113" i="16"/>
  <c r="I114" i="16"/>
  <c r="J113" i="16"/>
  <c r="F112" i="16"/>
  <c r="G112" i="16" s="1"/>
  <c r="H120" i="2"/>
  <c r="F121" i="2"/>
  <c r="D122" i="2"/>
  <c r="G122" i="2" s="1"/>
  <c r="E122" i="2"/>
  <c r="C123" i="2"/>
  <c r="B124" i="2"/>
  <c r="A121" i="2"/>
  <c r="A120" i="8"/>
  <c r="K113" i="18" l="1"/>
  <c r="L113" i="18" s="1"/>
  <c r="I115" i="18"/>
  <c r="J115" i="18" s="1"/>
  <c r="J114" i="18"/>
  <c r="F113" i="18"/>
  <c r="G113" i="18" s="1"/>
  <c r="D115" i="18"/>
  <c r="E114" i="18"/>
  <c r="A126" i="18"/>
  <c r="B125" i="18"/>
  <c r="C125" i="18" s="1"/>
  <c r="K113" i="16"/>
  <c r="L113" i="16" s="1"/>
  <c r="F113" i="16"/>
  <c r="G113" i="16" s="1"/>
  <c r="E114" i="16"/>
  <c r="D115" i="16"/>
  <c r="I115" i="16"/>
  <c r="J115" i="16" s="1"/>
  <c r="J114" i="16"/>
  <c r="H121" i="2"/>
  <c r="F122" i="2"/>
  <c r="D123" i="2"/>
  <c r="G123" i="2" s="1"/>
  <c r="E123" i="2"/>
  <c r="C124" i="2"/>
  <c r="B125" i="2"/>
  <c r="A122" i="2"/>
  <c r="A121" i="8"/>
  <c r="F114" i="18" l="1"/>
  <c r="G114" i="18" s="1"/>
  <c r="D116" i="18"/>
  <c r="E115" i="18"/>
  <c r="K114" i="18"/>
  <c r="L114" i="18" s="1"/>
  <c r="K115" i="18"/>
  <c r="L115" i="18" s="1"/>
  <c r="A127" i="18"/>
  <c r="B126" i="18"/>
  <c r="C126" i="18" s="1"/>
  <c r="F114" i="16"/>
  <c r="G114" i="16" s="1"/>
  <c r="E115" i="16"/>
  <c r="D116" i="16"/>
  <c r="K114" i="16"/>
  <c r="L114" i="16" s="1"/>
  <c r="H122" i="2"/>
  <c r="F123" i="2"/>
  <c r="D124" i="2"/>
  <c r="G124" i="2" s="1"/>
  <c r="E124" i="2"/>
  <c r="B126" i="2"/>
  <c r="C125" i="2"/>
  <c r="A123" i="2"/>
  <c r="A122" i="8"/>
  <c r="F115" i="18" l="1"/>
  <c r="G115" i="18" s="1"/>
  <c r="E116" i="18"/>
  <c r="D117" i="18"/>
  <c r="K115" i="16"/>
  <c r="L115" i="16" s="1"/>
  <c r="A128" i="18"/>
  <c r="B127" i="18"/>
  <c r="C127" i="18" s="1"/>
  <c r="E116" i="16"/>
  <c r="D117" i="16"/>
  <c r="F115" i="16"/>
  <c r="G115" i="16" s="1"/>
  <c r="F124" i="2"/>
  <c r="H123" i="2"/>
  <c r="D125" i="2"/>
  <c r="G125" i="2" s="1"/>
  <c r="E125" i="2"/>
  <c r="B127" i="2"/>
  <c r="C126" i="2"/>
  <c r="A124" i="2"/>
  <c r="A123" i="8"/>
  <c r="A129" i="18" l="1"/>
  <c r="B128" i="18"/>
  <c r="C128" i="18" s="1"/>
  <c r="E117" i="18"/>
  <c r="H117" i="18"/>
  <c r="D118" i="18" s="1"/>
  <c r="F116" i="18"/>
  <c r="G116" i="18" s="1"/>
  <c r="E117" i="16"/>
  <c r="H117" i="16"/>
  <c r="D118" i="16" s="1"/>
  <c r="F116" i="16"/>
  <c r="G116" i="16" s="1"/>
  <c r="F125" i="2"/>
  <c r="H124" i="2"/>
  <c r="D126" i="2"/>
  <c r="G126" i="2" s="1"/>
  <c r="E126" i="2"/>
  <c r="C127" i="2"/>
  <c r="B128" i="2"/>
  <c r="A125" i="2"/>
  <c r="A124" i="8"/>
  <c r="I117" i="18" l="1"/>
  <c r="I118" i="18" s="1"/>
  <c r="E118" i="18"/>
  <c r="D119" i="18"/>
  <c r="F117" i="18"/>
  <c r="K117" i="18" s="1"/>
  <c r="J117" i="18"/>
  <c r="A130" i="18"/>
  <c r="B129" i="18"/>
  <c r="C129" i="18" s="1"/>
  <c r="D119" i="16"/>
  <c r="E118" i="16"/>
  <c r="F118" i="16" s="1"/>
  <c r="F117" i="16"/>
  <c r="K117" i="16" s="1"/>
  <c r="J117" i="16"/>
  <c r="I117" i="16"/>
  <c r="I118" i="16" s="1"/>
  <c r="F126" i="2"/>
  <c r="H125" i="2"/>
  <c r="D127" i="2"/>
  <c r="G127" i="2" s="1"/>
  <c r="E127" i="2"/>
  <c r="C128" i="2"/>
  <c r="B129" i="2"/>
  <c r="A126" i="2"/>
  <c r="A125" i="8"/>
  <c r="L117" i="18" l="1"/>
  <c r="G117" i="18"/>
  <c r="A131" i="18"/>
  <c r="B130" i="18"/>
  <c r="C130" i="18" s="1"/>
  <c r="D120" i="18"/>
  <c r="E119" i="18"/>
  <c r="F118" i="18"/>
  <c r="G118" i="18" s="1"/>
  <c r="I119" i="18"/>
  <c r="J118" i="18"/>
  <c r="L117" i="16"/>
  <c r="I119" i="16"/>
  <c r="J118" i="16"/>
  <c r="G117" i="16"/>
  <c r="G118" i="16"/>
  <c r="D120" i="16"/>
  <c r="E119" i="16"/>
  <c r="F127" i="2"/>
  <c r="H126" i="2"/>
  <c r="D128" i="2"/>
  <c r="G128" i="2" s="1"/>
  <c r="E128" i="2"/>
  <c r="B130" i="2"/>
  <c r="C129" i="2"/>
  <c r="A127" i="2"/>
  <c r="A126" i="8"/>
  <c r="J119" i="18" l="1"/>
  <c r="I120" i="18"/>
  <c r="F119" i="18"/>
  <c r="G119" i="18" s="1"/>
  <c r="E120" i="18"/>
  <c r="D121" i="18"/>
  <c r="A132" i="18"/>
  <c r="B131" i="18"/>
  <c r="C131" i="18" s="1"/>
  <c r="L118" i="18"/>
  <c r="K118" i="18"/>
  <c r="E120" i="16"/>
  <c r="D121" i="16"/>
  <c r="F119" i="16"/>
  <c r="G119" i="16" s="1"/>
  <c r="I120" i="16"/>
  <c r="J119" i="16"/>
  <c r="K118" i="16"/>
  <c r="L118" i="16" s="1"/>
  <c r="F128" i="2"/>
  <c r="H127" i="2"/>
  <c r="D129" i="2"/>
  <c r="G129" i="2" s="1"/>
  <c r="E129" i="2"/>
  <c r="B131" i="2"/>
  <c r="C130" i="2"/>
  <c r="A128" i="2"/>
  <c r="A127" i="8"/>
  <c r="K119" i="18" l="1"/>
  <c r="L119" i="18" s="1"/>
  <c r="A133" i="18"/>
  <c r="B132" i="18"/>
  <c r="C132" i="18" s="1"/>
  <c r="E121" i="18"/>
  <c r="D122" i="18"/>
  <c r="F120" i="18"/>
  <c r="G120" i="18" s="1"/>
  <c r="I121" i="18"/>
  <c r="J121" i="18" s="1"/>
  <c r="J120" i="18"/>
  <c r="K119" i="16"/>
  <c r="L119" i="16" s="1"/>
  <c r="I121" i="16"/>
  <c r="J120" i="16"/>
  <c r="D122" i="16"/>
  <c r="E121" i="16"/>
  <c r="F120" i="16"/>
  <c r="G120" i="16" s="1"/>
  <c r="F129" i="2"/>
  <c r="H128" i="2"/>
  <c r="D130" i="2"/>
  <c r="G130" i="2" s="1"/>
  <c r="E130" i="2"/>
  <c r="B132" i="2"/>
  <c r="C131" i="2"/>
  <c r="A129" i="2"/>
  <c r="A128" i="8"/>
  <c r="E122" i="18" l="1"/>
  <c r="D123" i="18"/>
  <c r="F121" i="18"/>
  <c r="G121" i="18" s="1"/>
  <c r="A134" i="18"/>
  <c r="B133" i="18"/>
  <c r="C133" i="18" s="1"/>
  <c r="K120" i="18"/>
  <c r="L120" i="18" s="1"/>
  <c r="D123" i="16"/>
  <c r="E122" i="16"/>
  <c r="K120" i="16"/>
  <c r="L120" i="16" s="1"/>
  <c r="J121" i="16"/>
  <c r="F121" i="16"/>
  <c r="G121" i="16" s="1"/>
  <c r="H129" i="2"/>
  <c r="F130" i="2"/>
  <c r="D131" i="2"/>
  <c r="G131" i="2" s="1"/>
  <c r="E131" i="2"/>
  <c r="C132" i="2"/>
  <c r="B133" i="2"/>
  <c r="A130" i="2"/>
  <c r="A129" i="8"/>
  <c r="K121" i="18" l="1"/>
  <c r="L121" i="18" s="1"/>
  <c r="D124" i="18"/>
  <c r="E123" i="18"/>
  <c r="A135" i="18"/>
  <c r="B134" i="18"/>
  <c r="C134" i="18" s="1"/>
  <c r="I123" i="18"/>
  <c r="F123" i="18"/>
  <c r="F122" i="18"/>
  <c r="I123" i="16"/>
  <c r="K121" i="16"/>
  <c r="L121" i="16" s="1"/>
  <c r="F122" i="16"/>
  <c r="D124" i="16"/>
  <c r="E123" i="16"/>
  <c r="H130" i="2"/>
  <c r="F131" i="2"/>
  <c r="D132" i="2"/>
  <c r="G132" i="2" s="1"/>
  <c r="E132" i="2"/>
  <c r="B134" i="2"/>
  <c r="C133" i="2"/>
  <c r="A131" i="2"/>
  <c r="A130" i="8"/>
  <c r="G122" i="18" l="1"/>
  <c r="G122" i="16"/>
  <c r="I124" i="18"/>
  <c r="J123" i="18"/>
  <c r="A136" i="18"/>
  <c r="B135" i="18"/>
  <c r="C135" i="18" s="1"/>
  <c r="G123" i="18"/>
  <c r="D125" i="18"/>
  <c r="E124" i="18"/>
  <c r="D125" i="16"/>
  <c r="E124" i="16"/>
  <c r="I124" i="16"/>
  <c r="J123" i="16"/>
  <c r="F123" i="16"/>
  <c r="G123" i="16" s="1"/>
  <c r="F132" i="2"/>
  <c r="H131" i="2"/>
  <c r="D133" i="2"/>
  <c r="G133" i="2" s="1"/>
  <c r="E133" i="2"/>
  <c r="B135" i="2"/>
  <c r="C134" i="2"/>
  <c r="A132" i="2"/>
  <c r="A131" i="8"/>
  <c r="A137" i="18" l="1"/>
  <c r="B136" i="18"/>
  <c r="C136" i="18" s="1"/>
  <c r="K123" i="18"/>
  <c r="L123" i="18" s="1"/>
  <c r="J124" i="18"/>
  <c r="I125" i="18"/>
  <c r="F124" i="18"/>
  <c r="G124" i="18" s="1"/>
  <c r="E125" i="18"/>
  <c r="D126" i="18"/>
  <c r="K123" i="16"/>
  <c r="L123" i="16" s="1"/>
  <c r="J124" i="16"/>
  <c r="I125" i="16"/>
  <c r="F124" i="16"/>
  <c r="G124" i="16" s="1"/>
  <c r="E125" i="16"/>
  <c r="D126" i="16"/>
  <c r="H132" i="2"/>
  <c r="F133" i="2"/>
  <c r="D134" i="2"/>
  <c r="G134" i="2" s="1"/>
  <c r="E134" i="2"/>
  <c r="C135" i="2"/>
  <c r="B136" i="2"/>
  <c r="A133" i="2"/>
  <c r="A132" i="8"/>
  <c r="K124" i="18" l="1"/>
  <c r="L124" i="18" s="1"/>
  <c r="J125" i="18"/>
  <c r="E126" i="18"/>
  <c r="D127" i="18"/>
  <c r="F125" i="18"/>
  <c r="G125" i="18" s="1"/>
  <c r="A138" i="18"/>
  <c r="B137" i="18"/>
  <c r="C137" i="18" s="1"/>
  <c r="F125" i="16"/>
  <c r="G125" i="16" s="1"/>
  <c r="I126" i="16"/>
  <c r="J125" i="16"/>
  <c r="D127" i="16"/>
  <c r="E126" i="16"/>
  <c r="K124" i="16"/>
  <c r="L124" i="16" s="1"/>
  <c r="H133" i="2"/>
  <c r="F134" i="2"/>
  <c r="D135" i="2"/>
  <c r="G135" i="2" s="1"/>
  <c r="E135" i="2"/>
  <c r="C136" i="2"/>
  <c r="B137" i="2"/>
  <c r="A134" i="2"/>
  <c r="A133" i="8"/>
  <c r="D128" i="18" l="1"/>
  <c r="E127" i="18"/>
  <c r="F126" i="18"/>
  <c r="K125" i="18"/>
  <c r="L125" i="18" s="1"/>
  <c r="I127" i="18"/>
  <c r="A139" i="18"/>
  <c r="B138" i="18"/>
  <c r="C138" i="18" s="1"/>
  <c r="F126" i="16"/>
  <c r="G126" i="16" s="1"/>
  <c r="D128" i="16"/>
  <c r="E127" i="16"/>
  <c r="K125" i="16"/>
  <c r="L125" i="16" s="1"/>
  <c r="I127" i="16"/>
  <c r="J126" i="16"/>
  <c r="F135" i="2"/>
  <c r="H134" i="2"/>
  <c r="D136" i="2"/>
  <c r="G136" i="2" s="1"/>
  <c r="E136" i="2"/>
  <c r="B138" i="2"/>
  <c r="C137" i="2"/>
  <c r="A135" i="2"/>
  <c r="A134" i="8"/>
  <c r="G126" i="18" l="1"/>
  <c r="I128" i="18"/>
  <c r="J127" i="18"/>
  <c r="F127" i="18"/>
  <c r="G127" i="18" s="1"/>
  <c r="A140" i="18"/>
  <c r="B139" i="18"/>
  <c r="C139" i="18" s="1"/>
  <c r="E128" i="18"/>
  <c r="D129" i="18"/>
  <c r="I128" i="16"/>
  <c r="J127" i="16"/>
  <c r="F127" i="16"/>
  <c r="G127" i="16" s="1"/>
  <c r="E128" i="16"/>
  <c r="D129" i="16"/>
  <c r="K126" i="16"/>
  <c r="L126" i="16" s="1"/>
  <c r="F136" i="2"/>
  <c r="H135" i="2"/>
  <c r="D137" i="2"/>
  <c r="G137" i="2" s="1"/>
  <c r="E137" i="2"/>
  <c r="B139" i="2"/>
  <c r="C138" i="2"/>
  <c r="A136" i="2"/>
  <c r="A135" i="8"/>
  <c r="A141" i="18" l="1"/>
  <c r="B140" i="18"/>
  <c r="C140" i="18" s="1"/>
  <c r="D130" i="18"/>
  <c r="E129" i="18"/>
  <c r="K127" i="18"/>
  <c r="L127" i="18" s="1"/>
  <c r="F128" i="18"/>
  <c r="G128" i="18" s="1"/>
  <c r="I129" i="18"/>
  <c r="J128" i="18"/>
  <c r="D130" i="16"/>
  <c r="E129" i="16"/>
  <c r="F128" i="16"/>
  <c r="G128" i="16" s="1"/>
  <c r="I129" i="16"/>
  <c r="J128" i="16"/>
  <c r="K127" i="16"/>
  <c r="L127" i="16" s="1"/>
  <c r="H136" i="2"/>
  <c r="F137" i="2"/>
  <c r="D138" i="2"/>
  <c r="G138" i="2" s="1"/>
  <c r="E138" i="2"/>
  <c r="B140" i="2"/>
  <c r="C139" i="2"/>
  <c r="A137" i="2"/>
  <c r="A136" i="8"/>
  <c r="K128" i="18" l="1"/>
  <c r="L128" i="18" s="1"/>
  <c r="F129" i="18"/>
  <c r="G129" i="18" s="1"/>
  <c r="E130" i="18"/>
  <c r="D131" i="18"/>
  <c r="J129" i="18"/>
  <c r="I130" i="18"/>
  <c r="A142" i="18"/>
  <c r="B141" i="18"/>
  <c r="C141" i="18" s="1"/>
  <c r="D131" i="16"/>
  <c r="E130" i="16"/>
  <c r="F129" i="16"/>
  <c r="G129" i="16" s="1"/>
  <c r="J129" i="16"/>
  <c r="I130" i="16"/>
  <c r="K128" i="16"/>
  <c r="L128" i="16" s="1"/>
  <c r="F138" i="2"/>
  <c r="H137" i="2"/>
  <c r="D139" i="2"/>
  <c r="G139" i="2" s="1"/>
  <c r="E139" i="2"/>
  <c r="C140" i="2"/>
  <c r="B141" i="2"/>
  <c r="A138" i="2"/>
  <c r="A137" i="8"/>
  <c r="F130" i="18" l="1"/>
  <c r="G130" i="18" s="1"/>
  <c r="K129" i="18"/>
  <c r="L129" i="18" s="1"/>
  <c r="J130" i="18"/>
  <c r="I131" i="18"/>
  <c r="D132" i="18"/>
  <c r="E131" i="18"/>
  <c r="A143" i="18"/>
  <c r="B142" i="18"/>
  <c r="C142" i="18" s="1"/>
  <c r="I131" i="16"/>
  <c r="J130" i="16"/>
  <c r="F130" i="16"/>
  <c r="G130" i="16" s="1"/>
  <c r="K129" i="16"/>
  <c r="L129" i="16" s="1"/>
  <c r="D132" i="16"/>
  <c r="E131" i="16"/>
  <c r="F139" i="2"/>
  <c r="H138" i="2"/>
  <c r="D140" i="2"/>
  <c r="G140" i="2" s="1"/>
  <c r="E140" i="2"/>
  <c r="B142" i="2"/>
  <c r="C141" i="2"/>
  <c r="A139" i="2"/>
  <c r="A138" i="8"/>
  <c r="D133" i="18" l="1"/>
  <c r="E132" i="18"/>
  <c r="K130" i="18"/>
  <c r="L130" i="18" s="1"/>
  <c r="F131" i="18"/>
  <c r="G131" i="18" s="1"/>
  <c r="I132" i="18"/>
  <c r="J131" i="18"/>
  <c r="A144" i="18"/>
  <c r="B143" i="18"/>
  <c r="C143" i="18" s="1"/>
  <c r="D133" i="16"/>
  <c r="E132" i="16"/>
  <c r="F131" i="16"/>
  <c r="G131" i="16" s="1"/>
  <c r="I132" i="16"/>
  <c r="J131" i="16"/>
  <c r="K130" i="16"/>
  <c r="L130" i="16" s="1"/>
  <c r="H139" i="2"/>
  <c r="F140" i="2"/>
  <c r="D141" i="2"/>
  <c r="G141" i="2" s="1"/>
  <c r="E141" i="2"/>
  <c r="B143" i="2"/>
  <c r="C142" i="2"/>
  <c r="A140" i="2"/>
  <c r="A139" i="8"/>
  <c r="J132" i="18" l="1"/>
  <c r="I133" i="18"/>
  <c r="K131" i="18"/>
  <c r="L131" i="18" s="1"/>
  <c r="F132" i="18"/>
  <c r="G132" i="18" s="1"/>
  <c r="A145" i="18"/>
  <c r="B144" i="18"/>
  <c r="C144" i="18" s="1"/>
  <c r="E133" i="18"/>
  <c r="D134" i="18"/>
  <c r="K131" i="16"/>
  <c r="L131" i="16" s="1"/>
  <c r="J132" i="16"/>
  <c r="I133" i="16"/>
  <c r="F132" i="16"/>
  <c r="G132" i="16" s="1"/>
  <c r="E133" i="16"/>
  <c r="D134" i="16"/>
  <c r="F141" i="2"/>
  <c r="H140" i="2"/>
  <c r="D142" i="2"/>
  <c r="G142" i="2" s="1"/>
  <c r="E142" i="2"/>
  <c r="C143" i="2"/>
  <c r="B144" i="2"/>
  <c r="A141" i="2"/>
  <c r="A140" i="8"/>
  <c r="A146" i="18" l="1"/>
  <c r="B145" i="18"/>
  <c r="C145" i="18" s="1"/>
  <c r="I134" i="18"/>
  <c r="J133" i="18"/>
  <c r="D135" i="18"/>
  <c r="E134" i="18"/>
  <c r="F133" i="18"/>
  <c r="G133" i="18" s="1"/>
  <c r="K132" i="18"/>
  <c r="L132" i="18" s="1"/>
  <c r="F133" i="16"/>
  <c r="G133" i="16" s="1"/>
  <c r="K132" i="16"/>
  <c r="L132" i="16" s="1"/>
  <c r="I134" i="16"/>
  <c r="J133" i="16"/>
  <c r="D135" i="16"/>
  <c r="E134" i="16"/>
  <c r="F142" i="2"/>
  <c r="H141" i="2"/>
  <c r="D143" i="2"/>
  <c r="G143" i="2" s="1"/>
  <c r="E143" i="2"/>
  <c r="B145" i="2"/>
  <c r="C144" i="2"/>
  <c r="A142" i="2"/>
  <c r="A141" i="8"/>
  <c r="D136" i="18" l="1"/>
  <c r="E135" i="18"/>
  <c r="K133" i="18"/>
  <c r="L133" i="18" s="1"/>
  <c r="J134" i="18"/>
  <c r="I135" i="18"/>
  <c r="F134" i="18"/>
  <c r="G134" i="18" s="1"/>
  <c r="A147" i="18"/>
  <c r="B146" i="18"/>
  <c r="C146" i="18" s="1"/>
  <c r="F134" i="16"/>
  <c r="G134" i="16" s="1"/>
  <c r="I135" i="16"/>
  <c r="J134" i="16"/>
  <c r="D136" i="16"/>
  <c r="E135" i="16"/>
  <c r="G144" i="2"/>
  <c r="K133" i="16"/>
  <c r="L133" i="16" s="1"/>
  <c r="H142" i="2"/>
  <c r="F143" i="2"/>
  <c r="D144" i="2"/>
  <c r="E144" i="2"/>
  <c r="B146" i="2"/>
  <c r="C145" i="2"/>
  <c r="A143" i="2"/>
  <c r="A142" i="8"/>
  <c r="K134" i="18" l="1"/>
  <c r="L134" i="18" s="1"/>
  <c r="I136" i="18"/>
  <c r="J135" i="18"/>
  <c r="F135" i="18"/>
  <c r="G135" i="18" s="1"/>
  <c r="A148" i="18"/>
  <c r="B147" i="18"/>
  <c r="C147" i="18" s="1"/>
  <c r="E136" i="18"/>
  <c r="D137" i="18"/>
  <c r="E136" i="16"/>
  <c r="D137" i="16"/>
  <c r="K134" i="16"/>
  <c r="L134" i="16" s="1"/>
  <c r="F135" i="16"/>
  <c r="G135" i="16" s="1"/>
  <c r="I136" i="16"/>
  <c r="J135" i="16"/>
  <c r="H143" i="2"/>
  <c r="F144" i="2"/>
  <c r="D145" i="2"/>
  <c r="G145" i="2" s="1"/>
  <c r="E145" i="2"/>
  <c r="C146" i="2"/>
  <c r="B147" i="2"/>
  <c r="A144" i="2"/>
  <c r="A143" i="8"/>
  <c r="A149" i="18" l="1"/>
  <c r="B148" i="18"/>
  <c r="C148" i="18" s="1"/>
  <c r="K135" i="18"/>
  <c r="L135" i="18" s="1"/>
  <c r="I137" i="18"/>
  <c r="J136" i="18"/>
  <c r="D138" i="18"/>
  <c r="E137" i="18"/>
  <c r="F136" i="18"/>
  <c r="G136" i="18" s="1"/>
  <c r="K135" i="16"/>
  <c r="L135" i="16" s="1"/>
  <c r="D138" i="16"/>
  <c r="E137" i="16"/>
  <c r="I137" i="16"/>
  <c r="J136" i="16"/>
  <c r="F136" i="16"/>
  <c r="G136" i="16" s="1"/>
  <c r="H144" i="2"/>
  <c r="F145" i="2"/>
  <c r="D146" i="2"/>
  <c r="G146" i="2" s="1"/>
  <c r="E146" i="2"/>
  <c r="B148" i="2"/>
  <c r="C147" i="2"/>
  <c r="A145" i="2"/>
  <c r="A144" i="8"/>
  <c r="F137" i="18" l="1"/>
  <c r="G137" i="18" s="1"/>
  <c r="E138" i="18"/>
  <c r="D139" i="18"/>
  <c r="K136" i="18"/>
  <c r="L136" i="18" s="1"/>
  <c r="J137" i="18"/>
  <c r="I138" i="18"/>
  <c r="A150" i="18"/>
  <c r="B149" i="18"/>
  <c r="C149" i="18" s="1"/>
  <c r="K136" i="16"/>
  <c r="L136" i="16" s="1"/>
  <c r="F137" i="16"/>
  <c r="G137" i="16" s="1"/>
  <c r="D139" i="16"/>
  <c r="E138" i="16"/>
  <c r="J137" i="16"/>
  <c r="I138" i="16"/>
  <c r="H145" i="2"/>
  <c r="F146" i="2"/>
  <c r="D147" i="2"/>
  <c r="G147" i="2" s="1"/>
  <c r="E147" i="2"/>
  <c r="B149" i="2"/>
  <c r="C148" i="2"/>
  <c r="A146" i="2"/>
  <c r="A145" i="8"/>
  <c r="I139" i="18" l="1"/>
  <c r="J139" i="18" s="1"/>
  <c r="J138" i="18"/>
  <c r="K137" i="18"/>
  <c r="L137" i="18" s="1"/>
  <c r="D140" i="18"/>
  <c r="E139" i="18"/>
  <c r="F138" i="18"/>
  <c r="G138" i="18" s="1"/>
  <c r="A151" i="18"/>
  <c r="B150" i="18"/>
  <c r="C150" i="18" s="1"/>
  <c r="F138" i="16"/>
  <c r="G138" i="16" s="1"/>
  <c r="K137" i="16"/>
  <c r="L137" i="16" s="1"/>
  <c r="D140" i="16"/>
  <c r="E139" i="16"/>
  <c r="I139" i="16"/>
  <c r="J139" i="16" s="1"/>
  <c r="J138" i="16"/>
  <c r="F147" i="2"/>
  <c r="H146" i="2"/>
  <c r="D148" i="2"/>
  <c r="G148" i="2" s="1"/>
  <c r="E148" i="2"/>
  <c r="B150" i="2"/>
  <c r="C149" i="2"/>
  <c r="A147" i="2"/>
  <c r="A146" i="8"/>
  <c r="D141" i="18" l="1"/>
  <c r="E140" i="18"/>
  <c r="F139" i="18"/>
  <c r="G139" i="18" s="1"/>
  <c r="K138" i="18"/>
  <c r="L138" i="18" s="1"/>
  <c r="A152" i="18"/>
  <c r="B151" i="18"/>
  <c r="C151" i="18" s="1"/>
  <c r="E140" i="16"/>
  <c r="D141" i="16"/>
  <c r="F139" i="16"/>
  <c r="G139" i="16" s="1"/>
  <c r="K138" i="16"/>
  <c r="L138" i="16" s="1"/>
  <c r="H147" i="2"/>
  <c r="F148" i="2"/>
  <c r="D149" i="2"/>
  <c r="G149" i="2" s="1"/>
  <c r="E149" i="2"/>
  <c r="C150" i="2"/>
  <c r="B151" i="2"/>
  <c r="A148" i="2"/>
  <c r="A147" i="8"/>
  <c r="K139" i="18" l="1"/>
  <c r="L139" i="18" s="1"/>
  <c r="A153" i="18"/>
  <c r="B152" i="18"/>
  <c r="C152" i="18" s="1"/>
  <c r="K139" i="16"/>
  <c r="L139" i="16" s="1"/>
  <c r="F140" i="18"/>
  <c r="G140" i="18" s="1"/>
  <c r="H141" i="18"/>
  <c r="D142" i="18" s="1"/>
  <c r="E141" i="18"/>
  <c r="H141" i="16"/>
  <c r="E141" i="16"/>
  <c r="F140" i="16"/>
  <c r="G140" i="16" s="1"/>
  <c r="H148" i="2"/>
  <c r="F149" i="2"/>
  <c r="D150" i="2"/>
  <c r="G150" i="2" s="1"/>
  <c r="E150" i="2"/>
  <c r="C151" i="2"/>
  <c r="B152" i="2"/>
  <c r="A149" i="2"/>
  <c r="A148" i="8"/>
  <c r="E142" i="18" l="1"/>
  <c r="D143" i="18"/>
  <c r="J141" i="18"/>
  <c r="F141" i="18"/>
  <c r="K141" i="18" s="1"/>
  <c r="I141" i="18"/>
  <c r="I142" i="18" s="1"/>
  <c r="F142" i="18"/>
  <c r="A154" i="18"/>
  <c r="B153" i="18"/>
  <c r="C153" i="18" s="1"/>
  <c r="J141" i="16"/>
  <c r="F141" i="16"/>
  <c r="K141" i="16" s="1"/>
  <c r="I141" i="16"/>
  <c r="I142" i="16" s="1"/>
  <c r="D142" i="16"/>
  <c r="H149" i="2"/>
  <c r="F150" i="2"/>
  <c r="D151" i="2"/>
  <c r="G151" i="2" s="1"/>
  <c r="E151" i="2"/>
  <c r="B153" i="2"/>
  <c r="C152" i="2"/>
  <c r="A150" i="2"/>
  <c r="A149" i="8"/>
  <c r="L141" i="18" l="1"/>
  <c r="A155" i="18"/>
  <c r="B154" i="18"/>
  <c r="C154" i="18" s="1"/>
  <c r="I143" i="18"/>
  <c r="J142" i="18"/>
  <c r="G141" i="18"/>
  <c r="D144" i="18"/>
  <c r="E143" i="18"/>
  <c r="G142" i="18"/>
  <c r="G141" i="16"/>
  <c r="L141" i="16"/>
  <c r="E142" i="16"/>
  <c r="D143" i="16"/>
  <c r="I143" i="16"/>
  <c r="J142" i="16"/>
  <c r="F151" i="2"/>
  <c r="H150" i="2"/>
  <c r="D152" i="2"/>
  <c r="G152" i="2" s="1"/>
  <c r="E152" i="2"/>
  <c r="C153" i="2"/>
  <c r="B154" i="2"/>
  <c r="A151" i="2"/>
  <c r="A150" i="8"/>
  <c r="F143" i="18" l="1"/>
  <c r="G143" i="18" s="1"/>
  <c r="D145" i="18"/>
  <c r="E144" i="18"/>
  <c r="K142" i="18"/>
  <c r="L142" i="18" s="1"/>
  <c r="J143" i="18"/>
  <c r="I144" i="18"/>
  <c r="A156" i="18"/>
  <c r="B155" i="18"/>
  <c r="C155" i="18" s="1"/>
  <c r="F142" i="16"/>
  <c r="G142" i="16" s="1"/>
  <c r="D144" i="16"/>
  <c r="E143" i="16"/>
  <c r="K142" i="16"/>
  <c r="L142" i="16" s="1"/>
  <c r="I144" i="16"/>
  <c r="J143" i="16"/>
  <c r="F152" i="2"/>
  <c r="H151" i="2"/>
  <c r="D153" i="2"/>
  <c r="G153" i="2" s="1"/>
  <c r="E153" i="2"/>
  <c r="C154" i="2"/>
  <c r="B155" i="2"/>
  <c r="A152" i="2"/>
  <c r="A151" i="8"/>
  <c r="I145" i="18" l="1"/>
  <c r="J145" i="18" s="1"/>
  <c r="J144" i="18"/>
  <c r="K143" i="18"/>
  <c r="L143" i="18" s="1"/>
  <c r="F144" i="18"/>
  <c r="G144" i="18" s="1"/>
  <c r="D146" i="18"/>
  <c r="E145" i="18"/>
  <c r="A157" i="18"/>
  <c r="B156" i="18"/>
  <c r="C156" i="18" s="1"/>
  <c r="D145" i="16"/>
  <c r="E144" i="16"/>
  <c r="F143" i="16"/>
  <c r="G143" i="16" s="1"/>
  <c r="I145" i="16"/>
  <c r="J144" i="16"/>
  <c r="K143" i="16"/>
  <c r="L143" i="16" s="1"/>
  <c r="H152" i="2"/>
  <c r="F153" i="2"/>
  <c r="D154" i="2"/>
  <c r="G154" i="2" s="1"/>
  <c r="E154" i="2"/>
  <c r="B156" i="2"/>
  <c r="C155" i="2"/>
  <c r="A153" i="2"/>
  <c r="A152" i="8"/>
  <c r="F145" i="18" l="1"/>
  <c r="G145" i="18" s="1"/>
  <c r="E146" i="18"/>
  <c r="K144" i="18"/>
  <c r="K145" i="18" s="1"/>
  <c r="L145" i="18" s="1"/>
  <c r="A158" i="18"/>
  <c r="B157" i="18"/>
  <c r="C157" i="18" s="1"/>
  <c r="K144" i="16"/>
  <c r="L144" i="16" s="1"/>
  <c r="J145" i="16"/>
  <c r="F144" i="16"/>
  <c r="G144" i="16" s="1"/>
  <c r="E145" i="16"/>
  <c r="D146" i="16"/>
  <c r="H153" i="2"/>
  <c r="F154" i="2"/>
  <c r="D155" i="2"/>
  <c r="G155" i="2" s="1"/>
  <c r="E155" i="2"/>
  <c r="C156" i="2"/>
  <c r="B157" i="2"/>
  <c r="A154" i="2"/>
  <c r="A153" i="8"/>
  <c r="A159" i="18" l="1"/>
  <c r="B158" i="18"/>
  <c r="C158" i="18" s="1"/>
  <c r="L144" i="18"/>
  <c r="F146" i="18"/>
  <c r="I147" i="18"/>
  <c r="D147" i="18"/>
  <c r="K145" i="16"/>
  <c r="L145" i="16" s="1"/>
  <c r="F145" i="16"/>
  <c r="G145" i="16" s="1"/>
  <c r="I147" i="16"/>
  <c r="D147" i="16"/>
  <c r="E146" i="16"/>
  <c r="H154" i="2"/>
  <c r="F155" i="2"/>
  <c r="D156" i="2"/>
  <c r="G156" i="2" s="1"/>
  <c r="E156" i="2"/>
  <c r="B158" i="2"/>
  <c r="C157" i="2"/>
  <c r="A155" i="2"/>
  <c r="A154" i="8"/>
  <c r="I148" i="18" l="1"/>
  <c r="J147" i="18"/>
  <c r="G146" i="18"/>
  <c r="E147" i="18"/>
  <c r="D148" i="18"/>
  <c r="A160" i="18"/>
  <c r="B159" i="18"/>
  <c r="C159" i="18" s="1"/>
  <c r="I148" i="16"/>
  <c r="J147" i="16"/>
  <c r="D148" i="16"/>
  <c r="E147" i="16"/>
  <c r="F146" i="16"/>
  <c r="H155" i="2"/>
  <c r="F156" i="2"/>
  <c r="D157" i="2"/>
  <c r="G157" i="2" s="1"/>
  <c r="E157" i="2"/>
  <c r="B159" i="2"/>
  <c r="C158" i="2"/>
  <c r="A156" i="2"/>
  <c r="A155" i="8"/>
  <c r="A161" i="18" l="1"/>
  <c r="B160" i="18"/>
  <c r="C160" i="18" s="1"/>
  <c r="D149" i="18"/>
  <c r="E148" i="18"/>
  <c r="F147" i="18"/>
  <c r="G147" i="18" s="1"/>
  <c r="G146" i="16"/>
  <c r="K147" i="18"/>
  <c r="L147" i="18" s="1"/>
  <c r="I149" i="18"/>
  <c r="J148" i="18"/>
  <c r="D149" i="16"/>
  <c r="E148" i="16"/>
  <c r="F147" i="16"/>
  <c r="G147" i="16" s="1"/>
  <c r="I149" i="16"/>
  <c r="J148" i="16"/>
  <c r="H156" i="2"/>
  <c r="F157" i="2"/>
  <c r="D158" i="2"/>
  <c r="G158" i="2" s="1"/>
  <c r="E158" i="2"/>
  <c r="B160" i="2"/>
  <c r="C159" i="2"/>
  <c r="A157" i="2"/>
  <c r="A156" i="8"/>
  <c r="K147" i="16" l="1"/>
  <c r="L147" i="16" s="1"/>
  <c r="K148" i="18"/>
  <c r="L148" i="18" s="1"/>
  <c r="F148" i="18"/>
  <c r="G148" i="18" s="1"/>
  <c r="D150" i="18"/>
  <c r="E149" i="18"/>
  <c r="J149" i="18"/>
  <c r="A162" i="18"/>
  <c r="B161" i="18"/>
  <c r="C161" i="18" s="1"/>
  <c r="J149" i="16"/>
  <c r="I150" i="16"/>
  <c r="F148" i="16"/>
  <c r="G148" i="16" s="1"/>
  <c r="D150" i="16"/>
  <c r="E149" i="16"/>
  <c r="H157" i="2"/>
  <c r="F158" i="2"/>
  <c r="D159" i="2"/>
  <c r="G159" i="2" s="1"/>
  <c r="E159" i="2"/>
  <c r="B161" i="2"/>
  <c r="C160" i="2"/>
  <c r="A158" i="2"/>
  <c r="A157" i="8"/>
  <c r="K148" i="16" l="1"/>
  <c r="L148" i="16" s="1"/>
  <c r="K149" i="18"/>
  <c r="L149" i="18" s="1"/>
  <c r="F149" i="18"/>
  <c r="G149" i="18" s="1"/>
  <c r="I151" i="18"/>
  <c r="E150" i="18"/>
  <c r="D151" i="18"/>
  <c r="A163" i="18"/>
  <c r="B162" i="18"/>
  <c r="C162" i="18" s="1"/>
  <c r="F149" i="16"/>
  <c r="G149" i="16" s="1"/>
  <c r="E150" i="16"/>
  <c r="D151" i="16"/>
  <c r="J150" i="16"/>
  <c r="I151" i="16"/>
  <c r="H158" i="2"/>
  <c r="F159" i="2"/>
  <c r="D160" i="2"/>
  <c r="G160" i="2" s="1"/>
  <c r="E160" i="2"/>
  <c r="B162" i="2"/>
  <c r="C161" i="2"/>
  <c r="A159" i="2"/>
  <c r="A158" i="8"/>
  <c r="K149" i="16" l="1"/>
  <c r="L149" i="16" s="1"/>
  <c r="D152" i="18"/>
  <c r="E151" i="18"/>
  <c r="I152" i="18"/>
  <c r="J151" i="18"/>
  <c r="F150" i="18"/>
  <c r="A164" i="18"/>
  <c r="B163" i="18"/>
  <c r="C163" i="18" s="1"/>
  <c r="E151" i="16"/>
  <c r="D152" i="16"/>
  <c r="J151" i="16"/>
  <c r="I152" i="16"/>
  <c r="K150" i="16"/>
  <c r="L150" i="16" s="1"/>
  <c r="F150" i="16"/>
  <c r="G150" i="16" s="1"/>
  <c r="F160" i="2"/>
  <c r="H159" i="2"/>
  <c r="D161" i="2"/>
  <c r="G161" i="2" s="1"/>
  <c r="E161" i="2"/>
  <c r="C162" i="2"/>
  <c r="B163" i="2"/>
  <c r="A160" i="2"/>
  <c r="A159" i="8"/>
  <c r="G150" i="18" l="1"/>
  <c r="K151" i="18"/>
  <c r="L151" i="18" s="1"/>
  <c r="I153" i="18"/>
  <c r="J152" i="18"/>
  <c r="F151" i="18"/>
  <c r="G151" i="18" s="1"/>
  <c r="A165" i="18"/>
  <c r="B164" i="18"/>
  <c r="C164" i="18" s="1"/>
  <c r="E152" i="18"/>
  <c r="D153" i="18"/>
  <c r="I153" i="16"/>
  <c r="J152" i="16"/>
  <c r="K151" i="16"/>
  <c r="L151" i="16" s="1"/>
  <c r="D153" i="16"/>
  <c r="E152" i="16"/>
  <c r="F151" i="16"/>
  <c r="G151" i="16" s="1"/>
  <c r="H160" i="2"/>
  <c r="F161" i="2"/>
  <c r="D162" i="2"/>
  <c r="G162" i="2" s="1"/>
  <c r="E162" i="2"/>
  <c r="B164" i="2"/>
  <c r="C163" i="2"/>
  <c r="A161" i="2"/>
  <c r="A160" i="8"/>
  <c r="A166" i="18" l="1"/>
  <c r="B165" i="18"/>
  <c r="C165" i="18" s="1"/>
  <c r="K152" i="18"/>
  <c r="L152" i="18" s="1"/>
  <c r="I154" i="18"/>
  <c r="J153" i="18"/>
  <c r="D154" i="18"/>
  <c r="E153" i="18"/>
  <c r="F152" i="18"/>
  <c r="G152" i="18" s="1"/>
  <c r="D154" i="16"/>
  <c r="E153" i="16"/>
  <c r="K152" i="16"/>
  <c r="L152" i="16" s="1"/>
  <c r="F152" i="16"/>
  <c r="G152" i="16" s="1"/>
  <c r="J153" i="16"/>
  <c r="I154" i="16"/>
  <c r="H161" i="2"/>
  <c r="F162" i="2"/>
  <c r="D163" i="2"/>
  <c r="G163" i="2" s="1"/>
  <c r="E163" i="2"/>
  <c r="C164" i="2"/>
  <c r="B165" i="2"/>
  <c r="A162" i="2"/>
  <c r="A161" i="8"/>
  <c r="D155" i="18" l="1"/>
  <c r="E154" i="18"/>
  <c r="K153" i="18"/>
  <c r="L153" i="18" s="1"/>
  <c r="F153" i="18"/>
  <c r="G153" i="18" s="1"/>
  <c r="I155" i="18"/>
  <c r="J154" i="18"/>
  <c r="A167" i="18"/>
  <c r="B166" i="18"/>
  <c r="C166" i="18" s="1"/>
  <c r="K153" i="16"/>
  <c r="L153" i="16" s="1"/>
  <c r="F153" i="16"/>
  <c r="G153" i="16" s="1"/>
  <c r="E154" i="16"/>
  <c r="D155" i="16"/>
  <c r="J154" i="16"/>
  <c r="I155" i="16"/>
  <c r="F163" i="2"/>
  <c r="H162" i="2"/>
  <c r="D164" i="2"/>
  <c r="G164" i="2" s="1"/>
  <c r="E164" i="2"/>
  <c r="B166" i="2"/>
  <c r="C165" i="2"/>
  <c r="A163" i="2"/>
  <c r="A162" i="8"/>
  <c r="I156" i="18" l="1"/>
  <c r="J155" i="18"/>
  <c r="K154" i="18"/>
  <c r="L154" i="18" s="1"/>
  <c r="F154" i="18"/>
  <c r="G154" i="18" s="1"/>
  <c r="A168" i="18"/>
  <c r="B167" i="18"/>
  <c r="C167" i="18" s="1"/>
  <c r="E155" i="18"/>
  <c r="D156" i="18"/>
  <c r="E155" i="16"/>
  <c r="D156" i="16"/>
  <c r="F154" i="16"/>
  <c r="G154" i="16" s="1"/>
  <c r="K154" i="16"/>
  <c r="L154" i="16" s="1"/>
  <c r="J155" i="16"/>
  <c r="I156" i="16"/>
  <c r="F164" i="2"/>
  <c r="H163" i="2"/>
  <c r="D165" i="2"/>
  <c r="G165" i="2" s="1"/>
  <c r="E165" i="2"/>
  <c r="B167" i="2"/>
  <c r="C166" i="2"/>
  <c r="A164" i="2"/>
  <c r="A163" i="8"/>
  <c r="D157" i="18" l="1"/>
  <c r="E156" i="18"/>
  <c r="K155" i="18"/>
  <c r="L155" i="18" s="1"/>
  <c r="A169" i="18"/>
  <c r="B168" i="18"/>
  <c r="C168" i="18" s="1"/>
  <c r="F155" i="18"/>
  <c r="G155" i="18" s="1"/>
  <c r="J156" i="18"/>
  <c r="I157" i="18"/>
  <c r="K155" i="16"/>
  <c r="L155" i="16" s="1"/>
  <c r="D157" i="16"/>
  <c r="E156" i="16"/>
  <c r="F155" i="16"/>
  <c r="G155" i="16" s="1"/>
  <c r="I157" i="16"/>
  <c r="J156" i="16"/>
  <c r="F165" i="2"/>
  <c r="H164" i="2"/>
  <c r="D166" i="2"/>
  <c r="G166" i="2" s="1"/>
  <c r="E166" i="2"/>
  <c r="B168" i="2"/>
  <c r="C167" i="2"/>
  <c r="A165" i="2"/>
  <c r="A164" i="8"/>
  <c r="D158" i="18" l="1"/>
  <c r="E157" i="18"/>
  <c r="F156" i="18"/>
  <c r="G156" i="18" s="1"/>
  <c r="A170" i="18"/>
  <c r="B169" i="18"/>
  <c r="C169" i="18" s="1"/>
  <c r="I158" i="18"/>
  <c r="J157" i="18"/>
  <c r="K156" i="18"/>
  <c r="L156" i="18" s="1"/>
  <c r="I158" i="16"/>
  <c r="J157" i="16"/>
  <c r="F156" i="16"/>
  <c r="G156" i="16" s="1"/>
  <c r="D158" i="16"/>
  <c r="E157" i="16"/>
  <c r="K156" i="16"/>
  <c r="L156" i="16" s="1"/>
  <c r="F166" i="2"/>
  <c r="H165" i="2"/>
  <c r="D167" i="2"/>
  <c r="G167" i="2" s="1"/>
  <c r="E167" i="2"/>
  <c r="C168" i="2"/>
  <c r="B169" i="2"/>
  <c r="A166" i="2"/>
  <c r="A165" i="8"/>
  <c r="K157" i="18" l="1"/>
  <c r="L157" i="18" s="1"/>
  <c r="I159" i="18"/>
  <c r="J158" i="18"/>
  <c r="A171" i="18"/>
  <c r="B170" i="18"/>
  <c r="C170" i="18" s="1"/>
  <c r="F157" i="18"/>
  <c r="G157" i="18" s="1"/>
  <c r="D159" i="18"/>
  <c r="E158" i="18"/>
  <c r="K157" i="16"/>
  <c r="L157" i="16" s="1"/>
  <c r="F157" i="16"/>
  <c r="G157" i="16" s="1"/>
  <c r="J158" i="16"/>
  <c r="I159" i="16"/>
  <c r="E158" i="16"/>
  <c r="D159" i="16"/>
  <c r="H166" i="2"/>
  <c r="F167" i="2"/>
  <c r="D168" i="2"/>
  <c r="G168" i="2" s="1"/>
  <c r="E168" i="2"/>
  <c r="C169" i="2"/>
  <c r="B170" i="2"/>
  <c r="A167" i="2"/>
  <c r="A166" i="8"/>
  <c r="D160" i="18" l="1"/>
  <c r="E159" i="18"/>
  <c r="A172" i="18"/>
  <c r="B171" i="18"/>
  <c r="C171" i="18" s="1"/>
  <c r="K158" i="18"/>
  <c r="L158" i="18" s="1"/>
  <c r="J159" i="18"/>
  <c r="I160" i="18"/>
  <c r="F158" i="18"/>
  <c r="G158" i="18" s="1"/>
  <c r="F158" i="16"/>
  <c r="G158" i="16" s="1"/>
  <c r="K158" i="16"/>
  <c r="L158" i="16" s="1"/>
  <c r="J159" i="16"/>
  <c r="I160" i="16"/>
  <c r="D160" i="16"/>
  <c r="E159" i="16"/>
  <c r="H167" i="2"/>
  <c r="F168" i="2"/>
  <c r="D169" i="2"/>
  <c r="G169" i="2" s="1"/>
  <c r="E169" i="2"/>
  <c r="B171" i="2"/>
  <c r="C170" i="2"/>
  <c r="A168" i="2"/>
  <c r="A167" i="8"/>
  <c r="K159" i="18" l="1"/>
  <c r="L159" i="18" s="1"/>
  <c r="I161" i="18"/>
  <c r="J160" i="18"/>
  <c r="A173" i="18"/>
  <c r="B172" i="18"/>
  <c r="C172" i="18" s="1"/>
  <c r="F159" i="18"/>
  <c r="G159" i="18" s="1"/>
  <c r="E160" i="18"/>
  <c r="D161" i="18"/>
  <c r="I161" i="16"/>
  <c r="J160" i="16"/>
  <c r="K159" i="16"/>
  <c r="L159" i="16" s="1"/>
  <c r="D161" i="16"/>
  <c r="E160" i="16"/>
  <c r="F159" i="16"/>
  <c r="G159" i="16" s="1"/>
  <c r="F169" i="2"/>
  <c r="H168" i="2"/>
  <c r="D170" i="2"/>
  <c r="G170" i="2" s="1"/>
  <c r="E170" i="2"/>
  <c r="B172" i="2"/>
  <c r="C171" i="2"/>
  <c r="A169" i="2"/>
  <c r="A168" i="8"/>
  <c r="K160" i="18" l="1"/>
  <c r="L160" i="18" s="1"/>
  <c r="I162" i="18"/>
  <c r="J161" i="18"/>
  <c r="E161" i="18"/>
  <c r="D162" i="18"/>
  <c r="A174" i="18"/>
  <c r="B173" i="18"/>
  <c r="C173" i="18" s="1"/>
  <c r="F160" i="18"/>
  <c r="G160" i="18" s="1"/>
  <c r="E161" i="16"/>
  <c r="D162" i="16"/>
  <c r="F160" i="16"/>
  <c r="G160" i="16" s="1"/>
  <c r="K160" i="16"/>
  <c r="L160" i="16" s="1"/>
  <c r="I162" i="16"/>
  <c r="J161" i="16"/>
  <c r="F170" i="2"/>
  <c r="H169" i="2"/>
  <c r="D171" i="2"/>
  <c r="G171" i="2" s="1"/>
  <c r="E171" i="2"/>
  <c r="B173" i="2"/>
  <c r="C172" i="2"/>
  <c r="A170" i="2"/>
  <c r="A169" i="8"/>
  <c r="A175" i="18" l="1"/>
  <c r="B174" i="18"/>
  <c r="C174" i="18" s="1"/>
  <c r="D163" i="18"/>
  <c r="E162" i="18"/>
  <c r="F161" i="18"/>
  <c r="G161" i="18" s="1"/>
  <c r="K161" i="18"/>
  <c r="L161" i="18" s="1"/>
  <c r="I163" i="18"/>
  <c r="J163" i="18" s="1"/>
  <c r="J162" i="18"/>
  <c r="E162" i="16"/>
  <c r="D163" i="16"/>
  <c r="F161" i="16"/>
  <c r="G161" i="16" s="1"/>
  <c r="J162" i="16"/>
  <c r="I163" i="16"/>
  <c r="J163" i="16" s="1"/>
  <c r="K161" i="16"/>
  <c r="L161" i="16" s="1"/>
  <c r="H170" i="2"/>
  <c r="F171" i="2"/>
  <c r="D172" i="2"/>
  <c r="G172" i="2" s="1"/>
  <c r="E172" i="2"/>
  <c r="C173" i="2"/>
  <c r="B174" i="2"/>
  <c r="A171" i="2"/>
  <c r="A170" i="8"/>
  <c r="A176" i="18" l="1"/>
  <c r="B175" i="18"/>
  <c r="C175" i="18" s="1"/>
  <c r="F162" i="18"/>
  <c r="G162" i="18" s="1"/>
  <c r="E163" i="18"/>
  <c r="D164" i="18"/>
  <c r="K162" i="18"/>
  <c r="K163" i="18" s="1"/>
  <c r="L163" i="18" s="1"/>
  <c r="E163" i="16"/>
  <c r="D164" i="16"/>
  <c r="F162" i="16"/>
  <c r="G162" i="16" s="1"/>
  <c r="K162" i="16"/>
  <c r="L162" i="16" s="1"/>
  <c r="F172" i="2"/>
  <c r="H171" i="2"/>
  <c r="D173" i="2"/>
  <c r="G173" i="2" s="1"/>
  <c r="E173" i="2"/>
  <c r="B175" i="2"/>
  <c r="C174" i="2"/>
  <c r="A172" i="2"/>
  <c r="A171" i="8"/>
  <c r="L162" i="18" l="1"/>
  <c r="F163" i="18"/>
  <c r="G163" i="18" s="1"/>
  <c r="A177" i="18"/>
  <c r="B176" i="18"/>
  <c r="C176" i="18" s="1"/>
  <c r="D165" i="18"/>
  <c r="E164" i="18"/>
  <c r="K163" i="16"/>
  <c r="L163" i="16" s="1"/>
  <c r="D165" i="16"/>
  <c r="E164" i="16"/>
  <c r="F163" i="16"/>
  <c r="G163" i="16" s="1"/>
  <c r="F173" i="2"/>
  <c r="H172" i="2"/>
  <c r="D174" i="2"/>
  <c r="G174" i="2" s="1"/>
  <c r="E174" i="2"/>
  <c r="B176" i="2"/>
  <c r="C175" i="2"/>
  <c r="A173" i="2"/>
  <c r="A172" i="8"/>
  <c r="H165" i="18" l="1"/>
  <c r="E165" i="18"/>
  <c r="A178" i="18"/>
  <c r="B177" i="18"/>
  <c r="C177" i="18" s="1"/>
  <c r="F164" i="18"/>
  <c r="G164" i="18" s="1"/>
  <c r="F164" i="16"/>
  <c r="G164" i="16" s="1"/>
  <c r="H165" i="16"/>
  <c r="D166" i="16" s="1"/>
  <c r="E165" i="16"/>
  <c r="F174" i="2"/>
  <c r="H173" i="2"/>
  <c r="D175" i="2"/>
  <c r="G175" i="2" s="1"/>
  <c r="E175" i="2"/>
  <c r="B177" i="2"/>
  <c r="C176" i="2"/>
  <c r="A174" i="2"/>
  <c r="A173" i="8"/>
  <c r="A179" i="18" l="1"/>
  <c r="B178" i="18"/>
  <c r="C178" i="18" s="1"/>
  <c r="J165" i="18"/>
  <c r="F165" i="18"/>
  <c r="K165" i="18" s="1"/>
  <c r="I165" i="18"/>
  <c r="I166" i="18" s="1"/>
  <c r="D166" i="18"/>
  <c r="E166" i="16"/>
  <c r="F166" i="16" s="1"/>
  <c r="D167" i="16"/>
  <c r="I165" i="16"/>
  <c r="I166" i="16" s="1"/>
  <c r="F165" i="16"/>
  <c r="K165" i="16" s="1"/>
  <c r="J165" i="16"/>
  <c r="F175" i="2"/>
  <c r="H174" i="2"/>
  <c r="D176" i="2"/>
  <c r="G176" i="2" s="1"/>
  <c r="E176" i="2"/>
  <c r="B178" i="2"/>
  <c r="C177" i="2"/>
  <c r="A175" i="2"/>
  <c r="A174" i="8"/>
  <c r="G165" i="18" l="1"/>
  <c r="E166" i="18"/>
  <c r="D167" i="18"/>
  <c r="I167" i="18"/>
  <c r="J166" i="18"/>
  <c r="L165" i="18"/>
  <c r="A180" i="18"/>
  <c r="B179" i="18"/>
  <c r="C179" i="18" s="1"/>
  <c r="L165" i="16"/>
  <c r="G165" i="16"/>
  <c r="E167" i="16"/>
  <c r="D168" i="16"/>
  <c r="G166" i="16"/>
  <c r="J166" i="16"/>
  <c r="I167" i="16"/>
  <c r="F176" i="2"/>
  <c r="H175" i="2"/>
  <c r="D177" i="2"/>
  <c r="G177" i="2" s="1"/>
  <c r="E177" i="2"/>
  <c r="B179" i="2"/>
  <c r="C178" i="2"/>
  <c r="A176" i="2"/>
  <c r="A175" i="8"/>
  <c r="F166" i="18" l="1"/>
  <c r="G166" i="18" s="1"/>
  <c r="E167" i="18"/>
  <c r="D168" i="18"/>
  <c r="A181" i="18"/>
  <c r="B180" i="18"/>
  <c r="C180" i="18" s="1"/>
  <c r="K166" i="18"/>
  <c r="L166" i="18" s="1"/>
  <c r="I168" i="18"/>
  <c r="J167" i="18"/>
  <c r="J167" i="16"/>
  <c r="I168" i="16"/>
  <c r="E168" i="16"/>
  <c r="D169" i="16"/>
  <c r="F167" i="16"/>
  <c r="G167" i="16" s="1"/>
  <c r="K166" i="16"/>
  <c r="L166" i="16" s="1"/>
  <c r="F177" i="2"/>
  <c r="H176" i="2"/>
  <c r="D178" i="2"/>
  <c r="G178" i="2" s="1"/>
  <c r="E178" i="2"/>
  <c r="C179" i="2"/>
  <c r="B180" i="2"/>
  <c r="A177" i="2"/>
  <c r="A176" i="8"/>
  <c r="I169" i="18" l="1"/>
  <c r="J169" i="18" s="1"/>
  <c r="J168" i="18"/>
  <c r="A182" i="18"/>
  <c r="B181" i="18"/>
  <c r="C181" i="18" s="1"/>
  <c r="D169" i="18"/>
  <c r="E168" i="18"/>
  <c r="F167" i="18"/>
  <c r="G167" i="18" s="1"/>
  <c r="K167" i="18"/>
  <c r="L167" i="18" s="1"/>
  <c r="D170" i="16"/>
  <c r="E169" i="16"/>
  <c r="F168" i="16"/>
  <c r="G168" i="16" s="1"/>
  <c r="I169" i="16"/>
  <c r="J168" i="16"/>
  <c r="K167" i="16"/>
  <c r="L167" i="16" s="1"/>
  <c r="F178" i="2"/>
  <c r="H177" i="2"/>
  <c r="D179" i="2"/>
  <c r="G179" i="2" s="1"/>
  <c r="E179" i="2"/>
  <c r="C180" i="2"/>
  <c r="B181" i="2"/>
  <c r="A178" i="2"/>
  <c r="A177" i="8"/>
  <c r="F168" i="18" l="1"/>
  <c r="G168" i="18" s="1"/>
  <c r="D170" i="18"/>
  <c r="E169" i="18"/>
  <c r="A183" i="18"/>
  <c r="B182" i="18"/>
  <c r="C182" i="18" s="1"/>
  <c r="K168" i="18"/>
  <c r="K169" i="18" s="1"/>
  <c r="L169" i="18" s="1"/>
  <c r="F169" i="16"/>
  <c r="G169" i="16" s="1"/>
  <c r="E170" i="16"/>
  <c r="D171" i="16"/>
  <c r="K168" i="16"/>
  <c r="L168" i="16" s="1"/>
  <c r="J169" i="16"/>
  <c r="H178" i="2"/>
  <c r="F179" i="2"/>
  <c r="D180" i="2"/>
  <c r="G180" i="2" s="1"/>
  <c r="E180" i="2"/>
  <c r="C181" i="2"/>
  <c r="B182" i="2"/>
  <c r="A179" i="2"/>
  <c r="A178" i="8"/>
  <c r="L168" i="18" l="1"/>
  <c r="A184" i="18"/>
  <c r="B183" i="18"/>
  <c r="C183" i="18" s="1"/>
  <c r="E170" i="18"/>
  <c r="F169" i="18"/>
  <c r="G169" i="18" s="1"/>
  <c r="E171" i="16"/>
  <c r="D172" i="16"/>
  <c r="K169" i="16"/>
  <c r="L169" i="16" s="1"/>
  <c r="I171" i="16"/>
  <c r="F170" i="16"/>
  <c r="F180" i="2"/>
  <c r="H179" i="2"/>
  <c r="D181" i="2"/>
  <c r="G181" i="2" s="1"/>
  <c r="E181" i="2"/>
  <c r="B183" i="2"/>
  <c r="C182" i="2"/>
  <c r="A180" i="2"/>
  <c r="A179" i="8"/>
  <c r="G170" i="16" l="1"/>
  <c r="F170" i="18"/>
  <c r="I171" i="18"/>
  <c r="D171" i="18"/>
  <c r="A185" i="18"/>
  <c r="B184" i="18"/>
  <c r="C184" i="18" s="1"/>
  <c r="D173" i="16"/>
  <c r="E172" i="16"/>
  <c r="J171" i="16"/>
  <c r="I172" i="16"/>
  <c r="F171" i="16"/>
  <c r="G171" i="16" s="1"/>
  <c r="F181" i="2"/>
  <c r="H180" i="2"/>
  <c r="D182" i="2"/>
  <c r="G182" i="2" s="1"/>
  <c r="E182" i="2"/>
  <c r="B184" i="2"/>
  <c r="C183" i="2"/>
  <c r="A181" i="2"/>
  <c r="A180" i="8"/>
  <c r="G170" i="18" l="1"/>
  <c r="J171" i="18"/>
  <c r="I172" i="18"/>
  <c r="E171" i="18"/>
  <c r="D172" i="18"/>
  <c r="A186" i="18"/>
  <c r="B185" i="18"/>
  <c r="C185" i="18" s="1"/>
  <c r="I173" i="16"/>
  <c r="J172" i="16"/>
  <c r="K171" i="16"/>
  <c r="L171" i="16" s="1"/>
  <c r="F172" i="16"/>
  <c r="G172" i="16" s="1"/>
  <c r="D174" i="16"/>
  <c r="E173" i="16"/>
  <c r="F182" i="2"/>
  <c r="H181" i="2"/>
  <c r="D183" i="2"/>
  <c r="G183" i="2" s="1"/>
  <c r="E183" i="2"/>
  <c r="C184" i="2"/>
  <c r="B185" i="2"/>
  <c r="A182" i="2"/>
  <c r="A181" i="8"/>
  <c r="A187" i="18" l="1"/>
  <c r="B186" i="18"/>
  <c r="C186" i="18" s="1"/>
  <c r="E172" i="18"/>
  <c r="D173" i="18"/>
  <c r="F171" i="18"/>
  <c r="G171" i="18" s="1"/>
  <c r="I173" i="18"/>
  <c r="J172" i="18"/>
  <c r="K171" i="18"/>
  <c r="L171" i="18" s="1"/>
  <c r="F173" i="16"/>
  <c r="G173" i="16" s="1"/>
  <c r="I174" i="16"/>
  <c r="J173" i="16"/>
  <c r="E174" i="16"/>
  <c r="D175" i="16"/>
  <c r="K172" i="16"/>
  <c r="L172" i="16" s="1"/>
  <c r="F183" i="2"/>
  <c r="H182" i="2"/>
  <c r="D184" i="2"/>
  <c r="G184" i="2" s="1"/>
  <c r="E184" i="2"/>
  <c r="B186" i="2"/>
  <c r="C185" i="2"/>
  <c r="A183" i="2"/>
  <c r="A182" i="8"/>
  <c r="K172" i="18" l="1"/>
  <c r="L172" i="18" s="1"/>
  <c r="J173" i="18"/>
  <c r="D174" i="18"/>
  <c r="H174" i="18" s="1"/>
  <c r="I174" i="18" s="1"/>
  <c r="E173" i="18"/>
  <c r="F172" i="18"/>
  <c r="G172" i="18" s="1"/>
  <c r="A188" i="18"/>
  <c r="B187" i="18"/>
  <c r="C187" i="18" s="1"/>
  <c r="K173" i="16"/>
  <c r="L173" i="16" s="1"/>
  <c r="F174" i="16"/>
  <c r="G174" i="16" s="1"/>
  <c r="I175" i="16"/>
  <c r="J174" i="16"/>
  <c r="G185" i="2"/>
  <c r="D176" i="16"/>
  <c r="E175" i="16"/>
  <c r="F184" i="2"/>
  <c r="H183" i="2"/>
  <c r="D185" i="2"/>
  <c r="E185" i="2"/>
  <c r="B187" i="2"/>
  <c r="C186" i="2"/>
  <c r="A184" i="2"/>
  <c r="A183" i="8"/>
  <c r="D175" i="18" l="1"/>
  <c r="E174" i="18"/>
  <c r="J174" i="18" s="1"/>
  <c r="I175" i="18"/>
  <c r="K173" i="18"/>
  <c r="L173" i="18" s="1"/>
  <c r="F173" i="18"/>
  <c r="G173" i="18" s="1"/>
  <c r="A189" i="18"/>
  <c r="B188" i="18"/>
  <c r="C188" i="18" s="1"/>
  <c r="D177" i="16"/>
  <c r="E176" i="16"/>
  <c r="I176" i="16"/>
  <c r="J175" i="16"/>
  <c r="F175" i="16"/>
  <c r="G175" i="16" s="1"/>
  <c r="G186" i="2"/>
  <c r="K174" i="16"/>
  <c r="L174" i="16" s="1"/>
  <c r="F185" i="2"/>
  <c r="H184" i="2"/>
  <c r="D186" i="2"/>
  <c r="E186" i="2"/>
  <c r="B188" i="2"/>
  <c r="C187" i="2"/>
  <c r="A185" i="2"/>
  <c r="A184" i="8"/>
  <c r="J175" i="18" l="1"/>
  <c r="I176" i="18"/>
  <c r="F174" i="18"/>
  <c r="A190" i="18"/>
  <c r="B189" i="18"/>
  <c r="C189" i="18" s="1"/>
  <c r="E175" i="18"/>
  <c r="D176" i="18"/>
  <c r="E177" i="16"/>
  <c r="D178" i="16"/>
  <c r="K175" i="16"/>
  <c r="L175" i="16" s="1"/>
  <c r="I177" i="16"/>
  <c r="J176" i="16"/>
  <c r="G187" i="2"/>
  <c r="F176" i="16"/>
  <c r="G176" i="16" s="1"/>
  <c r="H185" i="2"/>
  <c r="F186" i="2"/>
  <c r="D187" i="2"/>
  <c r="E187" i="2"/>
  <c r="C188" i="2"/>
  <c r="B189" i="2"/>
  <c r="A186" i="2"/>
  <c r="A185" i="8"/>
  <c r="G174" i="18" l="1"/>
  <c r="K174" i="18"/>
  <c r="L174" i="18" s="1"/>
  <c r="A191" i="18"/>
  <c r="B190" i="18"/>
  <c r="C190" i="18" s="1"/>
  <c r="J176" i="18"/>
  <c r="I177" i="18"/>
  <c r="K175" i="18"/>
  <c r="L175" i="18" s="1"/>
  <c r="F175" i="18"/>
  <c r="G175" i="18" s="1"/>
  <c r="D177" i="18"/>
  <c r="E176" i="18"/>
  <c r="I178" i="16"/>
  <c r="J177" i="16"/>
  <c r="K176" i="16"/>
  <c r="L176" i="16" s="1"/>
  <c r="D179" i="16"/>
  <c r="E178" i="16"/>
  <c r="F177" i="16"/>
  <c r="G177" i="16" s="1"/>
  <c r="F187" i="2"/>
  <c r="H186" i="2"/>
  <c r="D188" i="2"/>
  <c r="G188" i="2" s="1"/>
  <c r="E188" i="2"/>
  <c r="C189" i="2"/>
  <c r="B190" i="2"/>
  <c r="A187" i="2"/>
  <c r="A186" i="8"/>
  <c r="I178" i="18" l="1"/>
  <c r="J177" i="18"/>
  <c r="K176" i="18"/>
  <c r="L176" i="18" s="1"/>
  <c r="F176" i="18"/>
  <c r="G176" i="18" s="1"/>
  <c r="E177" i="18"/>
  <c r="D178" i="18"/>
  <c r="A192" i="18"/>
  <c r="B191" i="18"/>
  <c r="C191" i="18" s="1"/>
  <c r="F178" i="16"/>
  <c r="G178" i="16" s="1"/>
  <c r="K177" i="16"/>
  <c r="L177" i="16" s="1"/>
  <c r="D180" i="16"/>
  <c r="E179" i="16"/>
  <c r="J178" i="16"/>
  <c r="I179" i="16"/>
  <c r="F188" i="2"/>
  <c r="H187" i="2"/>
  <c r="D189" i="2"/>
  <c r="G189" i="2" s="1"/>
  <c r="E189" i="2"/>
  <c r="C190" i="2"/>
  <c r="B191" i="2"/>
  <c r="A188" i="2"/>
  <c r="A187" i="8"/>
  <c r="D179" i="18" l="1"/>
  <c r="E178" i="18"/>
  <c r="F177" i="18"/>
  <c r="G177" i="18" s="1"/>
  <c r="K177" i="18"/>
  <c r="L177" i="18" s="1"/>
  <c r="A193" i="18"/>
  <c r="B192" i="18"/>
  <c r="C192" i="18" s="1"/>
  <c r="I179" i="18"/>
  <c r="J178" i="18"/>
  <c r="D181" i="16"/>
  <c r="E180" i="16"/>
  <c r="K178" i="16"/>
  <c r="L178" i="16" s="1"/>
  <c r="F179" i="16"/>
  <c r="G179" i="16" s="1"/>
  <c r="I180" i="16"/>
  <c r="J179" i="16"/>
  <c r="F189" i="2"/>
  <c r="H188" i="2"/>
  <c r="D190" i="2"/>
  <c r="G190" i="2" s="1"/>
  <c r="E190" i="2"/>
  <c r="B192" i="2"/>
  <c r="C191" i="2"/>
  <c r="A189" i="2"/>
  <c r="A188" i="8"/>
  <c r="K178" i="18" l="1"/>
  <c r="L178" i="18" s="1"/>
  <c r="A194" i="18"/>
  <c r="B193" i="18"/>
  <c r="C193" i="18" s="1"/>
  <c r="F178" i="18"/>
  <c r="G178" i="18" s="1"/>
  <c r="J179" i="18"/>
  <c r="I180" i="18"/>
  <c r="E179" i="18"/>
  <c r="D180" i="18"/>
  <c r="F180" i="16"/>
  <c r="G180" i="16" s="1"/>
  <c r="I181" i="16"/>
  <c r="J180" i="16"/>
  <c r="D182" i="16"/>
  <c r="E181" i="16"/>
  <c r="K179" i="16"/>
  <c r="L179" i="16" s="1"/>
  <c r="F190" i="2"/>
  <c r="H189" i="2"/>
  <c r="D191" i="2"/>
  <c r="G191" i="2" s="1"/>
  <c r="E191" i="2"/>
  <c r="B193" i="2"/>
  <c r="C192" i="2"/>
  <c r="A190" i="2"/>
  <c r="A189" i="8"/>
  <c r="K179" i="18" l="1"/>
  <c r="L179" i="18" s="1"/>
  <c r="A195" i="18"/>
  <c r="B194" i="18"/>
  <c r="C194" i="18" s="1"/>
  <c r="I181" i="18"/>
  <c r="J180" i="18"/>
  <c r="E180" i="18"/>
  <c r="D181" i="18"/>
  <c r="F179" i="18"/>
  <c r="G179" i="18" s="1"/>
  <c r="F181" i="16"/>
  <c r="G181" i="16" s="1"/>
  <c r="J181" i="16"/>
  <c r="I182" i="16"/>
  <c r="E182" i="16"/>
  <c r="D183" i="16"/>
  <c r="K180" i="16"/>
  <c r="L180" i="16" s="1"/>
  <c r="F191" i="2"/>
  <c r="H190" i="2"/>
  <c r="D192" i="2"/>
  <c r="G192" i="2" s="1"/>
  <c r="E192" i="2"/>
  <c r="B194" i="2"/>
  <c r="C193" i="2"/>
  <c r="A191" i="2"/>
  <c r="A190" i="8"/>
  <c r="D182" i="18" l="1"/>
  <c r="E181" i="18"/>
  <c r="F180" i="18"/>
  <c r="G180" i="18" s="1"/>
  <c r="K180" i="18"/>
  <c r="L180" i="18" s="1"/>
  <c r="J181" i="18"/>
  <c r="I182" i="18"/>
  <c r="A196" i="18"/>
  <c r="B195" i="18"/>
  <c r="C195" i="18" s="1"/>
  <c r="F182" i="16"/>
  <c r="G182" i="16" s="1"/>
  <c r="K181" i="16"/>
  <c r="L181" i="16" s="1"/>
  <c r="D184" i="16"/>
  <c r="E183" i="16"/>
  <c r="I183" i="16"/>
  <c r="J182" i="16"/>
  <c r="H191" i="2"/>
  <c r="F192" i="2"/>
  <c r="D193" i="2"/>
  <c r="G193" i="2" s="1"/>
  <c r="E193" i="2"/>
  <c r="C194" i="2"/>
  <c r="B195" i="2"/>
  <c r="A192" i="2"/>
  <c r="A191" i="8"/>
  <c r="I183" i="18" l="1"/>
  <c r="J182" i="18"/>
  <c r="F181" i="18"/>
  <c r="G181" i="18" s="1"/>
  <c r="K181" i="18"/>
  <c r="L181" i="18" s="1"/>
  <c r="A197" i="18"/>
  <c r="B196" i="18"/>
  <c r="C196" i="18" s="1"/>
  <c r="D183" i="18"/>
  <c r="E182" i="18"/>
  <c r="I184" i="16"/>
  <c r="J183" i="16"/>
  <c r="F183" i="16"/>
  <c r="G183" i="16" s="1"/>
  <c r="D185" i="16"/>
  <c r="E184" i="16"/>
  <c r="K182" i="16"/>
  <c r="L182" i="16" s="1"/>
  <c r="F193" i="2"/>
  <c r="H192" i="2"/>
  <c r="D194" i="2"/>
  <c r="G194" i="2" s="1"/>
  <c r="E194" i="2"/>
  <c r="C195" i="2"/>
  <c r="B196" i="2"/>
  <c r="A193" i="2"/>
  <c r="A192" i="8"/>
  <c r="A198" i="18" l="1"/>
  <c r="B197" i="18"/>
  <c r="C197" i="18" s="1"/>
  <c r="F182" i="18"/>
  <c r="G182" i="18" s="1"/>
  <c r="K182" i="18"/>
  <c r="L182" i="18" s="1"/>
  <c r="D184" i="18"/>
  <c r="E183" i="18"/>
  <c r="I184" i="18"/>
  <c r="J183" i="18"/>
  <c r="F184" i="16"/>
  <c r="G184" i="16" s="1"/>
  <c r="E185" i="16"/>
  <c r="D186" i="16"/>
  <c r="G195" i="2"/>
  <c r="K183" i="16"/>
  <c r="L183" i="16" s="1"/>
  <c r="I185" i="16"/>
  <c r="J184" i="16"/>
  <c r="H193" i="2"/>
  <c r="F194" i="2"/>
  <c r="D195" i="2"/>
  <c r="E195" i="2"/>
  <c r="B197" i="2"/>
  <c r="C196" i="2"/>
  <c r="A194" i="2"/>
  <c r="A193" i="8"/>
  <c r="F183" i="18" l="1"/>
  <c r="G183" i="18" s="1"/>
  <c r="D185" i="18"/>
  <c r="E184" i="18"/>
  <c r="K183" i="18"/>
  <c r="L183" i="18" s="1"/>
  <c r="J184" i="18"/>
  <c r="I185" i="18"/>
  <c r="A199" i="18"/>
  <c r="B198" i="18"/>
  <c r="C198" i="18" s="1"/>
  <c r="I186" i="16"/>
  <c r="J185" i="16"/>
  <c r="D187" i="16"/>
  <c r="E186" i="16"/>
  <c r="F185" i="16"/>
  <c r="G185" i="16" s="1"/>
  <c r="K184" i="16"/>
  <c r="L184" i="16" s="1"/>
  <c r="F195" i="2"/>
  <c r="H194" i="2"/>
  <c r="D196" i="2"/>
  <c r="G196" i="2" s="1"/>
  <c r="E196" i="2"/>
  <c r="B198" i="2"/>
  <c r="C197" i="2"/>
  <c r="A195" i="2"/>
  <c r="A194" i="8"/>
  <c r="I186" i="18" l="1"/>
  <c r="J185" i="18"/>
  <c r="K184" i="18"/>
  <c r="L184" i="18" s="1"/>
  <c r="F184" i="18"/>
  <c r="G184" i="18" s="1"/>
  <c r="E185" i="18"/>
  <c r="D186" i="18"/>
  <c r="A200" i="18"/>
  <c r="B199" i="18"/>
  <c r="C199" i="18" s="1"/>
  <c r="D188" i="16"/>
  <c r="E187" i="16"/>
  <c r="F186" i="16"/>
  <c r="G186" i="16" s="1"/>
  <c r="K185" i="16"/>
  <c r="L185" i="16" s="1"/>
  <c r="J186" i="16"/>
  <c r="I187" i="16"/>
  <c r="J187" i="16" s="1"/>
  <c r="F196" i="2"/>
  <c r="H195" i="2"/>
  <c r="D197" i="2"/>
  <c r="G197" i="2" s="1"/>
  <c r="E197" i="2"/>
  <c r="C198" i="2"/>
  <c r="B199" i="2"/>
  <c r="A196" i="2"/>
  <c r="A195" i="8"/>
  <c r="F185" i="18" l="1"/>
  <c r="G185" i="18" s="1"/>
  <c r="D187" i="18"/>
  <c r="E186" i="18"/>
  <c r="K185" i="18"/>
  <c r="L185" i="18" s="1"/>
  <c r="A201" i="18"/>
  <c r="B200" i="18"/>
  <c r="C200" i="18" s="1"/>
  <c r="I187" i="18"/>
  <c r="J187" i="18" s="1"/>
  <c r="J186" i="18"/>
  <c r="G198" i="2"/>
  <c r="F187" i="16"/>
  <c r="G187" i="16" s="1"/>
  <c r="D189" i="16"/>
  <c r="E188" i="16"/>
  <c r="K186" i="16"/>
  <c r="L186" i="16" s="1"/>
  <c r="F197" i="2"/>
  <c r="H196" i="2"/>
  <c r="D198" i="2"/>
  <c r="E198" i="2"/>
  <c r="C199" i="2"/>
  <c r="B200" i="2"/>
  <c r="A197" i="2"/>
  <c r="A196" i="8"/>
  <c r="A202" i="18" l="1"/>
  <c r="B201" i="18"/>
  <c r="C201" i="18" s="1"/>
  <c r="D188" i="18"/>
  <c r="E187" i="18"/>
  <c r="K186" i="18"/>
  <c r="K187" i="18" s="1"/>
  <c r="L187" i="18" s="1"/>
  <c r="F186" i="18"/>
  <c r="G186" i="18" s="1"/>
  <c r="K187" i="16"/>
  <c r="L187" i="16" s="1"/>
  <c r="E189" i="16"/>
  <c r="H189" i="16"/>
  <c r="F188" i="16"/>
  <c r="G188" i="16" s="1"/>
  <c r="F198" i="2"/>
  <c r="H197" i="2"/>
  <c r="D199" i="2"/>
  <c r="G199" i="2" s="1"/>
  <c r="E199" i="2"/>
  <c r="B201" i="2"/>
  <c r="C200" i="2"/>
  <c r="A198" i="2"/>
  <c r="A197" i="8"/>
  <c r="L186" i="18" l="1"/>
  <c r="F187" i="18"/>
  <c r="G187" i="18" s="1"/>
  <c r="E188" i="18"/>
  <c r="D189" i="18"/>
  <c r="A203" i="18"/>
  <c r="B202" i="18"/>
  <c r="C202" i="18" s="1"/>
  <c r="I189" i="16"/>
  <c r="I190" i="16" s="1"/>
  <c r="D190" i="16"/>
  <c r="J189" i="16"/>
  <c r="F189" i="16"/>
  <c r="K189" i="16" s="1"/>
  <c r="H198" i="2"/>
  <c r="F199" i="2"/>
  <c r="D200" i="2"/>
  <c r="G200" i="2" s="1"/>
  <c r="E200" i="2"/>
  <c r="C201" i="2"/>
  <c r="B202" i="2"/>
  <c r="A199" i="2"/>
  <c r="A198" i="8"/>
  <c r="E189" i="18" l="1"/>
  <c r="H189" i="18"/>
  <c r="D190" i="18" s="1"/>
  <c r="F188" i="18"/>
  <c r="G188" i="18" s="1"/>
  <c r="A204" i="18"/>
  <c r="B203" i="18"/>
  <c r="C203" i="18" s="1"/>
  <c r="L189" i="16"/>
  <c r="G189" i="16"/>
  <c r="D191" i="16"/>
  <c r="E190" i="16"/>
  <c r="J190" i="16"/>
  <c r="I191" i="16"/>
  <c r="F200" i="2"/>
  <c r="H199" i="2"/>
  <c r="D201" i="2"/>
  <c r="G201" i="2" s="1"/>
  <c r="E201" i="2"/>
  <c r="B203" i="2"/>
  <c r="C202" i="2"/>
  <c r="A200" i="2"/>
  <c r="A199" i="8"/>
  <c r="D191" i="18" l="1"/>
  <c r="E190" i="18"/>
  <c r="F190" i="18" s="1"/>
  <c r="A205" i="18"/>
  <c r="B204" i="18"/>
  <c r="C204" i="18" s="1"/>
  <c r="I189" i="18"/>
  <c r="I190" i="18" s="1"/>
  <c r="F189" i="18"/>
  <c r="K189" i="18" s="1"/>
  <c r="J189" i="18"/>
  <c r="I192" i="16"/>
  <c r="J191" i="16"/>
  <c r="K190" i="16"/>
  <c r="L190" i="16" s="1"/>
  <c r="F190" i="16"/>
  <c r="G190" i="16" s="1"/>
  <c r="E191" i="16"/>
  <c r="D192" i="16"/>
  <c r="F201" i="2"/>
  <c r="H200" i="2"/>
  <c r="D202" i="2"/>
  <c r="G202" i="2" s="1"/>
  <c r="E202" i="2"/>
  <c r="B204" i="2"/>
  <c r="C203" i="2"/>
  <c r="A201" i="2"/>
  <c r="A200" i="8"/>
  <c r="L189" i="18" l="1"/>
  <c r="J190" i="18"/>
  <c r="I191" i="18"/>
  <c r="A206" i="18"/>
  <c r="B205" i="18"/>
  <c r="C205" i="18" s="1"/>
  <c r="G190" i="18"/>
  <c r="G189" i="18"/>
  <c r="D192" i="18"/>
  <c r="E191" i="18"/>
  <c r="F191" i="16"/>
  <c r="G191" i="16" s="1"/>
  <c r="K191" i="16"/>
  <c r="L191" i="16" s="1"/>
  <c r="I193" i="16"/>
  <c r="J192" i="16"/>
  <c r="D193" i="16"/>
  <c r="E192" i="16"/>
  <c r="H201" i="2"/>
  <c r="F202" i="2"/>
  <c r="D203" i="2"/>
  <c r="G203" i="2" s="1"/>
  <c r="E203" i="2"/>
  <c r="C204" i="2"/>
  <c r="B205" i="2"/>
  <c r="A202" i="2"/>
  <c r="A201" i="8"/>
  <c r="I192" i="18" l="1"/>
  <c r="J191" i="18"/>
  <c r="K190" i="18"/>
  <c r="L190" i="18" s="1"/>
  <c r="F191" i="18"/>
  <c r="G191" i="18" s="1"/>
  <c r="D193" i="18"/>
  <c r="E192" i="18"/>
  <c r="A207" i="18"/>
  <c r="B206" i="18"/>
  <c r="C206" i="18" s="1"/>
  <c r="D194" i="16"/>
  <c r="E193" i="16"/>
  <c r="J193" i="16"/>
  <c r="K192" i="16"/>
  <c r="L192" i="16" s="1"/>
  <c r="F192" i="16"/>
  <c r="G192" i="16" s="1"/>
  <c r="F203" i="2"/>
  <c r="H202" i="2"/>
  <c r="D204" i="2"/>
  <c r="G204" i="2" s="1"/>
  <c r="E204" i="2"/>
  <c r="C205" i="2"/>
  <c r="B206" i="2"/>
  <c r="A203" i="2"/>
  <c r="A202" i="8"/>
  <c r="I193" i="18" l="1"/>
  <c r="J193" i="18" s="1"/>
  <c r="J192" i="18"/>
  <c r="F192" i="18"/>
  <c r="G192" i="18" s="1"/>
  <c r="D194" i="18"/>
  <c r="E193" i="18"/>
  <c r="A208" i="18"/>
  <c r="B207" i="18"/>
  <c r="C207" i="18" s="1"/>
  <c r="K191" i="18"/>
  <c r="L191" i="18" s="1"/>
  <c r="K193" i="16"/>
  <c r="L193" i="16" s="1"/>
  <c r="I195" i="16"/>
  <c r="F193" i="16"/>
  <c r="G193" i="16" s="1"/>
  <c r="E194" i="16"/>
  <c r="D195" i="16"/>
  <c r="F204" i="2"/>
  <c r="H203" i="2"/>
  <c r="D205" i="2"/>
  <c r="G205" i="2" s="1"/>
  <c r="E205" i="2"/>
  <c r="C206" i="2"/>
  <c r="B207" i="2"/>
  <c r="A204" i="2"/>
  <c r="A203" i="8"/>
  <c r="A209" i="18" l="1"/>
  <c r="B208" i="18"/>
  <c r="C208" i="18" s="1"/>
  <c r="F193" i="18"/>
  <c r="G193" i="18" s="1"/>
  <c r="E194" i="18"/>
  <c r="D195" i="18"/>
  <c r="K192" i="18"/>
  <c r="K193" i="18" s="1"/>
  <c r="L193" i="18" s="1"/>
  <c r="F194" i="16"/>
  <c r="J195" i="16"/>
  <c r="I196" i="16"/>
  <c r="D196" i="16"/>
  <c r="E195" i="16"/>
  <c r="F205" i="2"/>
  <c r="H204" i="2"/>
  <c r="D206" i="2"/>
  <c r="G206" i="2" s="1"/>
  <c r="E206" i="2"/>
  <c r="B208" i="2"/>
  <c r="C207" i="2"/>
  <c r="A205" i="2"/>
  <c r="A204" i="8"/>
  <c r="L192" i="18" l="1"/>
  <c r="I195" i="18"/>
  <c r="D196" i="18"/>
  <c r="E195" i="18"/>
  <c r="F195" i="18" s="1"/>
  <c r="A210" i="18"/>
  <c r="B209" i="18"/>
  <c r="C209" i="18" s="1"/>
  <c r="G194" i="16"/>
  <c r="F194" i="18"/>
  <c r="D197" i="16"/>
  <c r="E196" i="16"/>
  <c r="I197" i="16"/>
  <c r="J196" i="16"/>
  <c r="F195" i="16"/>
  <c r="G195" i="16" s="1"/>
  <c r="F206" i="2"/>
  <c r="H205" i="2"/>
  <c r="D207" i="2"/>
  <c r="G207" i="2" s="1"/>
  <c r="E207" i="2"/>
  <c r="B209" i="2"/>
  <c r="C208" i="2"/>
  <c r="A206" i="2"/>
  <c r="A205" i="8"/>
  <c r="K195" i="16" l="1"/>
  <c r="L195" i="16" s="1"/>
  <c r="G195" i="18"/>
  <c r="A211" i="18"/>
  <c r="B210" i="18"/>
  <c r="C210" i="18" s="1"/>
  <c r="G194" i="18"/>
  <c r="D197" i="18"/>
  <c r="E196" i="18"/>
  <c r="J195" i="18"/>
  <c r="I196" i="18"/>
  <c r="I198" i="16"/>
  <c r="J197" i="16"/>
  <c r="F196" i="16"/>
  <c r="G196" i="16" s="1"/>
  <c r="D198" i="16"/>
  <c r="E197" i="16"/>
  <c r="H206" i="2"/>
  <c r="F207" i="2"/>
  <c r="D208" i="2"/>
  <c r="G208" i="2" s="1"/>
  <c r="E208" i="2"/>
  <c r="C209" i="2"/>
  <c r="B210" i="2"/>
  <c r="A207" i="2"/>
  <c r="A206" i="8"/>
  <c r="F196" i="18" l="1"/>
  <c r="G196" i="18" s="1"/>
  <c r="D198" i="18"/>
  <c r="E197" i="18"/>
  <c r="K196" i="16"/>
  <c r="L196" i="16" s="1"/>
  <c r="A212" i="18"/>
  <c r="B212" i="18" s="1"/>
  <c r="C212" i="18" s="1"/>
  <c r="B211" i="18"/>
  <c r="C211" i="18" s="1"/>
  <c r="K195" i="18"/>
  <c r="L195" i="18" s="1"/>
  <c r="I197" i="18"/>
  <c r="J196" i="18"/>
  <c r="D199" i="16"/>
  <c r="E198" i="16"/>
  <c r="J198" i="16"/>
  <c r="I199" i="16"/>
  <c r="K197" i="16"/>
  <c r="L197" i="16" s="1"/>
  <c r="F197" i="16"/>
  <c r="G197" i="16" s="1"/>
  <c r="H207" i="2"/>
  <c r="F208" i="2"/>
  <c r="D209" i="2"/>
  <c r="G209" i="2" s="1"/>
  <c r="E209" i="2"/>
  <c r="B211" i="2"/>
  <c r="C210" i="2"/>
  <c r="A208" i="2"/>
  <c r="A207" i="8"/>
  <c r="F197" i="18" l="1"/>
  <c r="G197" i="18" s="1"/>
  <c r="D199" i="18"/>
  <c r="E198" i="18"/>
  <c r="J197" i="18"/>
  <c r="K196" i="18"/>
  <c r="L196" i="18" s="1"/>
  <c r="I200" i="16"/>
  <c r="J199" i="16"/>
  <c r="K198" i="16"/>
  <c r="L198" i="16" s="1"/>
  <c r="F198" i="16"/>
  <c r="G198" i="16" s="1"/>
  <c r="E199" i="16"/>
  <c r="D200" i="16"/>
  <c r="H208" i="2"/>
  <c r="F209" i="2"/>
  <c r="D210" i="2"/>
  <c r="G210" i="2" s="1"/>
  <c r="E210" i="2"/>
  <c r="C211" i="2"/>
  <c r="B212" i="2"/>
  <c r="A209" i="2"/>
  <c r="A208" i="8"/>
  <c r="K197" i="18" l="1"/>
  <c r="L197" i="18" s="1"/>
  <c r="I199" i="18"/>
  <c r="F198" i="18"/>
  <c r="E199" i="18"/>
  <c r="D200" i="18"/>
  <c r="K199" i="16"/>
  <c r="L199" i="16" s="1"/>
  <c r="F199" i="16"/>
  <c r="G199" i="16" s="1"/>
  <c r="D201" i="16"/>
  <c r="E200" i="16"/>
  <c r="I201" i="16"/>
  <c r="J200" i="16"/>
  <c r="H209" i="2"/>
  <c r="F210" i="2"/>
  <c r="D211" i="2"/>
  <c r="G211" i="2" s="1"/>
  <c r="E211" i="2"/>
  <c r="B213" i="2"/>
  <c r="C212" i="2"/>
  <c r="A210" i="2"/>
  <c r="A209" i="8"/>
  <c r="G198" i="18" l="1"/>
  <c r="D201" i="18"/>
  <c r="E200" i="18"/>
  <c r="F199" i="18"/>
  <c r="G199" i="18" s="1"/>
  <c r="I200" i="18"/>
  <c r="J199" i="18"/>
  <c r="I202" i="16"/>
  <c r="J201" i="16"/>
  <c r="F200" i="16"/>
  <c r="G200" i="16" s="1"/>
  <c r="D202" i="16"/>
  <c r="E201" i="16"/>
  <c r="K200" i="16"/>
  <c r="L200" i="16" s="1"/>
  <c r="F211" i="2"/>
  <c r="H210" i="2"/>
  <c r="D212" i="2"/>
  <c r="G212" i="2" s="1"/>
  <c r="E212" i="2"/>
  <c r="B214" i="2"/>
  <c r="C213" i="2"/>
  <c r="A211" i="2"/>
  <c r="A210" i="8"/>
  <c r="D202" i="18" l="1"/>
  <c r="E201" i="18"/>
  <c r="I201" i="18"/>
  <c r="J200" i="18"/>
  <c r="K199" i="18"/>
  <c r="L199" i="18" s="1"/>
  <c r="F200" i="18"/>
  <c r="G200" i="18" s="1"/>
  <c r="F201" i="16"/>
  <c r="G201" i="16" s="1"/>
  <c r="I203" i="16"/>
  <c r="J202" i="16"/>
  <c r="E202" i="16"/>
  <c r="D203" i="16"/>
  <c r="K201" i="16"/>
  <c r="L201" i="16" s="1"/>
  <c r="H211" i="2"/>
  <c r="F212" i="2"/>
  <c r="D213" i="2"/>
  <c r="G213" i="2" s="1"/>
  <c r="E213" i="2"/>
  <c r="C214" i="2"/>
  <c r="B215" i="2"/>
  <c r="A212" i="2"/>
  <c r="A211" i="8"/>
  <c r="E202" i="18" l="1"/>
  <c r="D203" i="18"/>
  <c r="I202" i="18"/>
  <c r="J201" i="18"/>
  <c r="K200" i="18"/>
  <c r="L200" i="18" s="1"/>
  <c r="F201" i="18"/>
  <c r="G201" i="18" s="1"/>
  <c r="D204" i="16"/>
  <c r="E203" i="16"/>
  <c r="K202" i="16"/>
  <c r="L202" i="16" s="1"/>
  <c r="F202" i="16"/>
  <c r="G202" i="16" s="1"/>
  <c r="J203" i="16"/>
  <c r="I204" i="16"/>
  <c r="F213" i="2"/>
  <c r="H212" i="2"/>
  <c r="D214" i="2"/>
  <c r="G214" i="2" s="1"/>
  <c r="E214" i="2"/>
  <c r="C215" i="2"/>
  <c r="B216" i="2"/>
  <c r="A213" i="2"/>
  <c r="A212" i="8"/>
  <c r="K201" i="18" l="1"/>
  <c r="L201" i="18" s="1"/>
  <c r="I203" i="18"/>
  <c r="J202" i="18"/>
  <c r="D204" i="18"/>
  <c r="E203" i="18"/>
  <c r="F202" i="18"/>
  <c r="G202" i="18" s="1"/>
  <c r="K203" i="16"/>
  <c r="L203" i="16" s="1"/>
  <c r="F203" i="16"/>
  <c r="G203" i="16" s="1"/>
  <c r="I205" i="16"/>
  <c r="J204" i="16"/>
  <c r="D205" i="16"/>
  <c r="E204" i="16"/>
  <c r="H213" i="2"/>
  <c r="F214" i="2"/>
  <c r="D215" i="2"/>
  <c r="G215" i="2" s="1"/>
  <c r="E215" i="2"/>
  <c r="C216" i="2"/>
  <c r="B217" i="2"/>
  <c r="C217" i="2" s="1"/>
  <c r="A214" i="2"/>
  <c r="D205" i="18" l="1"/>
  <c r="E204" i="18"/>
  <c r="K202" i="18"/>
  <c r="L202" i="18" s="1"/>
  <c r="F203" i="18"/>
  <c r="G203" i="18" s="1"/>
  <c r="J203" i="18"/>
  <c r="I204" i="18"/>
  <c r="D206" i="16"/>
  <c r="E205" i="16"/>
  <c r="I206" i="16"/>
  <c r="J205" i="16"/>
  <c r="K204" i="16"/>
  <c r="L204" i="16" s="1"/>
  <c r="F204" i="16"/>
  <c r="G204" i="16" s="1"/>
  <c r="F215" i="2"/>
  <c r="H214" i="2"/>
  <c r="D217" i="2"/>
  <c r="E217" i="2"/>
  <c r="D216" i="2"/>
  <c r="G216" i="2" s="1"/>
  <c r="E216" i="2"/>
  <c r="A215" i="2"/>
  <c r="K203" i="18" l="1"/>
  <c r="L203" i="18" s="1"/>
  <c r="I205" i="18"/>
  <c r="J204" i="18"/>
  <c r="F204" i="18"/>
  <c r="G204" i="18" s="1"/>
  <c r="D206" i="18"/>
  <c r="E205" i="18"/>
  <c r="G217" i="2"/>
  <c r="K205" i="16"/>
  <c r="L205" i="16" s="1"/>
  <c r="J206" i="16"/>
  <c r="I207" i="16"/>
  <c r="F205" i="16"/>
  <c r="G205" i="16" s="1"/>
  <c r="D207" i="16"/>
  <c r="E206" i="16"/>
  <c r="F216" i="2"/>
  <c r="F217" i="2"/>
  <c r="H215" i="2"/>
  <c r="A216" i="2"/>
  <c r="D207" i="18" l="1"/>
  <c r="E206" i="18"/>
  <c r="F205" i="18"/>
  <c r="G205" i="18" s="1"/>
  <c r="K204" i="18"/>
  <c r="L204" i="18" s="1"/>
  <c r="I206" i="18"/>
  <c r="J205" i="18"/>
  <c r="E207" i="16"/>
  <c r="D208" i="16"/>
  <c r="I208" i="16"/>
  <c r="J207" i="16"/>
  <c r="F206" i="16"/>
  <c r="G206" i="16" s="1"/>
  <c r="K206" i="16"/>
  <c r="L206" i="16" s="1"/>
  <c r="H217" i="2"/>
  <c r="H216" i="2"/>
  <c r="A217" i="2"/>
  <c r="B104" i="8"/>
  <c r="C104" i="8" s="1"/>
  <c r="B95" i="8"/>
  <c r="C95" i="8" s="1"/>
  <c r="B189" i="8"/>
  <c r="C189" i="8" s="1"/>
  <c r="B193" i="8"/>
  <c r="C193" i="8" s="1"/>
  <c r="B89" i="8"/>
  <c r="C89" i="8" s="1"/>
  <c r="B148" i="8"/>
  <c r="C148" i="8" s="1"/>
  <c r="B91" i="8"/>
  <c r="C91" i="8" s="1"/>
  <c r="B124" i="8"/>
  <c r="C124" i="8" s="1"/>
  <c r="B53" i="8"/>
  <c r="C53" i="8" s="1"/>
  <c r="B68" i="8"/>
  <c r="C68" i="8" s="1"/>
  <c r="B39" i="8"/>
  <c r="C39" i="8" s="1"/>
  <c r="B195" i="8"/>
  <c r="C195" i="8" s="1"/>
  <c r="B156" i="8"/>
  <c r="C156" i="8" s="1"/>
  <c r="B196" i="8"/>
  <c r="C196" i="8" s="1"/>
  <c r="B173" i="8"/>
  <c r="C173" i="8" s="1"/>
  <c r="B61" i="8"/>
  <c r="C61" i="8" s="1"/>
  <c r="B163" i="8"/>
  <c r="C163" i="8" s="1"/>
  <c r="B199" i="8"/>
  <c r="C199" i="8" s="1"/>
  <c r="B158" i="8"/>
  <c r="C158" i="8" s="1"/>
  <c r="B51" i="8"/>
  <c r="C51" i="8" s="1"/>
  <c r="B71" i="8"/>
  <c r="C71" i="8" s="1"/>
  <c r="B134" i="8"/>
  <c r="C134" i="8" s="1"/>
  <c r="B151" i="8"/>
  <c r="C151" i="8" s="1"/>
  <c r="B110" i="8"/>
  <c r="C110" i="8" s="1"/>
  <c r="B62" i="8"/>
  <c r="C62" i="8" s="1"/>
  <c r="B23" i="8"/>
  <c r="C23" i="8" s="1"/>
  <c r="B155" i="8"/>
  <c r="C155" i="8" s="1"/>
  <c r="B46" i="8"/>
  <c r="C46" i="8" s="1"/>
  <c r="B184" i="8"/>
  <c r="C184" i="8" s="1"/>
  <c r="B179" i="8"/>
  <c r="C179" i="8" s="1"/>
  <c r="B87" i="8"/>
  <c r="C87" i="8" s="1"/>
  <c r="B154" i="8"/>
  <c r="C154" i="8" s="1"/>
  <c r="B31" i="8"/>
  <c r="C31" i="8" s="1"/>
  <c r="B127" i="8"/>
  <c r="C127" i="8" s="1"/>
  <c r="B56" i="8"/>
  <c r="C56" i="8" s="1"/>
  <c r="B194" i="8"/>
  <c r="C194" i="8" s="1"/>
  <c r="B116" i="8"/>
  <c r="C116" i="8" s="1"/>
  <c r="B131" i="8"/>
  <c r="C131" i="8" s="1"/>
  <c r="B60" i="8"/>
  <c r="C60" i="8" s="1"/>
  <c r="B84" i="8"/>
  <c r="C84" i="8" s="1"/>
  <c r="B29" i="8"/>
  <c r="C29" i="8" s="1"/>
  <c r="B90" i="8"/>
  <c r="C90" i="8" s="1"/>
  <c r="B113" i="8"/>
  <c r="C113" i="8" s="1"/>
  <c r="B77" i="8"/>
  <c r="C77" i="8" s="1"/>
  <c r="B159" i="8"/>
  <c r="C159" i="8" s="1"/>
  <c r="B73" i="8"/>
  <c r="C73" i="8" s="1"/>
  <c r="B64" i="8"/>
  <c r="C64" i="8" s="1"/>
  <c r="B50" i="8"/>
  <c r="C50" i="8" s="1"/>
  <c r="B33" i="8"/>
  <c r="C33" i="8" s="1"/>
  <c r="B86" i="8"/>
  <c r="C86" i="8" s="1"/>
  <c r="B92" i="8"/>
  <c r="C92" i="8" s="1"/>
  <c r="B157" i="8"/>
  <c r="C157" i="8" s="1"/>
  <c r="B37" i="8"/>
  <c r="C37" i="8" s="1"/>
  <c r="B178" i="8"/>
  <c r="C178" i="8" s="1"/>
  <c r="B24" i="8"/>
  <c r="C24" i="8" s="1"/>
  <c r="B99" i="8"/>
  <c r="C99" i="8" s="1"/>
  <c r="B175" i="8"/>
  <c r="C175" i="8" s="1"/>
  <c r="B141" i="8"/>
  <c r="C141" i="8" s="1"/>
  <c r="B101" i="8"/>
  <c r="C101" i="8" s="1"/>
  <c r="B136" i="8"/>
  <c r="C136" i="8" s="1"/>
  <c r="B122" i="8"/>
  <c r="C122" i="8" s="1"/>
  <c r="B161" i="8"/>
  <c r="C161" i="8" s="1"/>
  <c r="B42" i="8"/>
  <c r="C42" i="8" s="1"/>
  <c r="B176" i="8"/>
  <c r="C176" i="8" s="1"/>
  <c r="B206" i="8"/>
  <c r="C206" i="8" s="1"/>
  <c r="B55" i="8"/>
  <c r="C55" i="8" s="1"/>
  <c r="B197" i="8"/>
  <c r="C197" i="8" s="1"/>
  <c r="B119" i="8"/>
  <c r="C119" i="8" s="1"/>
  <c r="B203" i="8"/>
  <c r="C203" i="8" s="1"/>
  <c r="B186" i="8"/>
  <c r="C186" i="8" s="1"/>
  <c r="B201" i="8"/>
  <c r="C201" i="8" s="1"/>
  <c r="B123" i="8"/>
  <c r="C123" i="8" s="1"/>
  <c r="B208" i="8"/>
  <c r="C208" i="8" s="1"/>
  <c r="B146" i="8"/>
  <c r="C146" i="8" s="1"/>
  <c r="B82" i="8"/>
  <c r="C82" i="8" s="1"/>
  <c r="B44" i="8"/>
  <c r="C44" i="8" s="1"/>
  <c r="B137" i="8"/>
  <c r="C137" i="8" s="1"/>
  <c r="B81" i="8"/>
  <c r="C81" i="8" s="1"/>
  <c r="B35" i="8"/>
  <c r="C35" i="8" s="1"/>
  <c r="B117" i="8"/>
  <c r="C117" i="8" s="1"/>
  <c r="B191" i="8"/>
  <c r="C191" i="8" s="1"/>
  <c r="B153" i="8"/>
  <c r="C153" i="8" s="1"/>
  <c r="B97" i="8"/>
  <c r="C97" i="8" s="1"/>
  <c r="B40" i="8"/>
  <c r="C40" i="8" s="1"/>
  <c r="B198" i="8"/>
  <c r="C198" i="8" s="1"/>
  <c r="B160" i="8"/>
  <c r="C160" i="8" s="1"/>
  <c r="B128" i="8"/>
  <c r="C128" i="8" s="1"/>
  <c r="B96" i="8"/>
  <c r="C96" i="8" s="1"/>
  <c r="B65" i="8"/>
  <c r="C65" i="8" s="1"/>
  <c r="B34" i="8"/>
  <c r="C34" i="8" s="1"/>
  <c r="B180" i="8"/>
  <c r="C180" i="8" s="1"/>
  <c r="B118" i="8"/>
  <c r="C118" i="8" s="1"/>
  <c r="B25" i="8"/>
  <c r="C25" i="8" s="1"/>
  <c r="B125" i="8"/>
  <c r="C125" i="8" s="1"/>
  <c r="B177" i="8"/>
  <c r="C177" i="8" s="1"/>
  <c r="B114" i="8"/>
  <c r="C114" i="8" s="1"/>
  <c r="B181" i="8"/>
  <c r="C181" i="8" s="1"/>
  <c r="B143" i="8"/>
  <c r="C143" i="8" s="1"/>
  <c r="B111" i="8"/>
  <c r="C111" i="8" s="1"/>
  <c r="B79" i="8"/>
  <c r="C79" i="8" s="1"/>
  <c r="B48" i="8"/>
  <c r="C48" i="8" s="1"/>
  <c r="B212" i="8"/>
  <c r="C212" i="8" s="1"/>
  <c r="B142" i="8"/>
  <c r="C142" i="8" s="1"/>
  <c r="B63" i="8"/>
  <c r="C63" i="8" s="1"/>
  <c r="B149" i="8"/>
  <c r="C149" i="8" s="1"/>
  <c r="B210" i="8"/>
  <c r="C210" i="8" s="1"/>
  <c r="B171" i="8"/>
  <c r="C171" i="8" s="1"/>
  <c r="B140" i="8"/>
  <c r="C140" i="8" s="1"/>
  <c r="B108" i="8"/>
  <c r="C108" i="8" s="1"/>
  <c r="B76" i="8"/>
  <c r="C76" i="8" s="1"/>
  <c r="B38" i="8"/>
  <c r="C38" i="8" s="1"/>
  <c r="B93" i="8"/>
  <c r="C93" i="8" s="1"/>
  <c r="B185" i="8"/>
  <c r="C185" i="8" s="1"/>
  <c r="B147" i="8"/>
  <c r="C147" i="8" s="1"/>
  <c r="B115" i="8"/>
  <c r="C115" i="8" s="1"/>
  <c r="B83" i="8"/>
  <c r="C83" i="8" s="1"/>
  <c r="B52" i="8"/>
  <c r="C52" i="8" s="1"/>
  <c r="B21" i="8"/>
  <c r="C21" i="8" s="1"/>
  <c r="B74" i="8"/>
  <c r="C74" i="8" s="1"/>
  <c r="B22" i="8"/>
  <c r="B169" i="8"/>
  <c r="C169" i="8" s="1"/>
  <c r="B36" i="8"/>
  <c r="C36" i="8" s="1"/>
  <c r="B94" i="8"/>
  <c r="C94" i="8" s="1"/>
  <c r="B183" i="8"/>
  <c r="C183" i="8" s="1"/>
  <c r="B145" i="8"/>
  <c r="C145" i="8" s="1"/>
  <c r="B187" i="8"/>
  <c r="C187" i="8" s="1"/>
  <c r="B190" i="8"/>
  <c r="C190" i="8" s="1"/>
  <c r="B152" i="8"/>
  <c r="C152" i="8" s="1"/>
  <c r="B120" i="8"/>
  <c r="C120" i="8" s="1"/>
  <c r="B88" i="8"/>
  <c r="C88" i="8" s="1"/>
  <c r="B57" i="8"/>
  <c r="C57" i="8" s="1"/>
  <c r="B26" i="8"/>
  <c r="C26" i="8" s="1"/>
  <c r="B166" i="8"/>
  <c r="C166" i="8" s="1"/>
  <c r="B102" i="8"/>
  <c r="C102" i="8" s="1"/>
  <c r="B211" i="8"/>
  <c r="C211" i="8" s="1"/>
  <c r="B109" i="8"/>
  <c r="C109" i="8" s="1"/>
  <c r="B138" i="8"/>
  <c r="C138" i="8" s="1"/>
  <c r="B67" i="8"/>
  <c r="C67" i="8" s="1"/>
  <c r="B66" i="8"/>
  <c r="C66" i="8" s="1"/>
  <c r="B43" i="8"/>
  <c r="C43" i="8" s="1"/>
  <c r="B205" i="8"/>
  <c r="C205" i="8" s="1"/>
  <c r="B174" i="8"/>
  <c r="C174" i="8" s="1"/>
  <c r="B135" i="8"/>
  <c r="C135" i="8" s="1"/>
  <c r="B103" i="8"/>
  <c r="C103" i="8" s="1"/>
  <c r="B72" i="8"/>
  <c r="C72" i="8" s="1"/>
  <c r="B41" i="8"/>
  <c r="C41" i="8" s="1"/>
  <c r="B188" i="8"/>
  <c r="C188" i="8" s="1"/>
  <c r="B126" i="8"/>
  <c r="C126" i="8" s="1"/>
  <c r="B32" i="8"/>
  <c r="C32" i="8" s="1"/>
  <c r="B133" i="8"/>
  <c r="C133" i="8" s="1"/>
  <c r="B202" i="8"/>
  <c r="C202" i="8" s="1"/>
  <c r="B164" i="8"/>
  <c r="C164" i="8" s="1"/>
  <c r="B132" i="8"/>
  <c r="C132" i="8" s="1"/>
  <c r="B100" i="8"/>
  <c r="C100" i="8" s="1"/>
  <c r="B69" i="8"/>
  <c r="C69" i="8" s="1"/>
  <c r="B30" i="8"/>
  <c r="C30" i="8" s="1"/>
  <c r="B209" i="8"/>
  <c r="C209" i="8" s="1"/>
  <c r="B170" i="8"/>
  <c r="C170" i="8" s="1"/>
  <c r="B139" i="8"/>
  <c r="C139" i="8" s="1"/>
  <c r="B107" i="8"/>
  <c r="C107" i="8" s="1"/>
  <c r="B75" i="8"/>
  <c r="C75" i="8" s="1"/>
  <c r="B45" i="8"/>
  <c r="C45" i="8" s="1"/>
  <c r="B165" i="8"/>
  <c r="C165" i="8" s="1"/>
  <c r="B167" i="8"/>
  <c r="C167" i="8" s="1"/>
  <c r="B200" i="8"/>
  <c r="C200" i="8" s="1"/>
  <c r="B106" i="8"/>
  <c r="C106" i="8" s="1"/>
  <c r="B121" i="8"/>
  <c r="C121" i="8" s="1"/>
  <c r="B54" i="8"/>
  <c r="C54" i="8" s="1"/>
  <c r="B192" i="8"/>
  <c r="C192" i="8" s="1"/>
  <c r="B162" i="8"/>
  <c r="C162" i="8" s="1"/>
  <c r="B130" i="8"/>
  <c r="C130" i="8" s="1"/>
  <c r="B98" i="8"/>
  <c r="C98" i="8" s="1"/>
  <c r="B59" i="8"/>
  <c r="C59" i="8" s="1"/>
  <c r="B28" i="8"/>
  <c r="C28" i="8" s="1"/>
  <c r="B105" i="8"/>
  <c r="C105" i="8" s="1"/>
  <c r="B58" i="8"/>
  <c r="C58" i="8" s="1"/>
  <c r="B47" i="8"/>
  <c r="C47" i="8" s="1"/>
  <c r="B207" i="8"/>
  <c r="C207" i="8" s="1"/>
  <c r="B168" i="8"/>
  <c r="C168" i="8" s="1"/>
  <c r="B129" i="8"/>
  <c r="C129" i="8" s="1"/>
  <c r="B27" i="8"/>
  <c r="C27" i="8" s="1"/>
  <c r="B85" i="8"/>
  <c r="C85" i="8" s="1"/>
  <c r="B182" i="8"/>
  <c r="C182" i="8" s="1"/>
  <c r="B144" i="8"/>
  <c r="C144" i="8" s="1"/>
  <c r="B112" i="8"/>
  <c r="C112" i="8" s="1"/>
  <c r="B80" i="8"/>
  <c r="C80" i="8" s="1"/>
  <c r="B49" i="8"/>
  <c r="C49" i="8" s="1"/>
  <c r="B204" i="8"/>
  <c r="C204" i="8" s="1"/>
  <c r="B150" i="8"/>
  <c r="C150" i="8" s="1"/>
  <c r="B78" i="8"/>
  <c r="C78" i="8" s="1"/>
  <c r="B172" i="8"/>
  <c r="C172" i="8" s="1"/>
  <c r="B70" i="8"/>
  <c r="C70" i="8" s="1"/>
  <c r="D21" i="8"/>
  <c r="F21" i="8" s="1"/>
  <c r="J206" i="18" l="1"/>
  <c r="I207" i="18"/>
  <c r="K205" i="18"/>
  <c r="L205" i="18" s="1"/>
  <c r="F206" i="18"/>
  <c r="G206" i="18" s="1"/>
  <c r="E207" i="18"/>
  <c r="D208" i="18"/>
  <c r="K207" i="16"/>
  <c r="L207" i="16" s="1"/>
  <c r="I209" i="16"/>
  <c r="J208" i="16"/>
  <c r="D209" i="16"/>
  <c r="E208" i="16"/>
  <c r="F207" i="16"/>
  <c r="G207" i="16" s="1"/>
  <c r="D22" i="8"/>
  <c r="C22" i="8"/>
  <c r="F207" i="18" l="1"/>
  <c r="G207" i="18" s="1"/>
  <c r="D209" i="18"/>
  <c r="E208" i="18"/>
  <c r="I208" i="18"/>
  <c r="J207" i="18"/>
  <c r="K206" i="18"/>
  <c r="L206" i="18" s="1"/>
  <c r="F208" i="16"/>
  <c r="G208" i="16" s="1"/>
  <c r="D210" i="16"/>
  <c r="E209" i="16"/>
  <c r="K208" i="16"/>
  <c r="L208" i="16" s="1"/>
  <c r="I210" i="16"/>
  <c r="J209" i="16"/>
  <c r="D23" i="8"/>
  <c r="D24" i="8" s="1"/>
  <c r="F22" i="8"/>
  <c r="G22" i="8" s="1"/>
  <c r="K207" i="18" l="1"/>
  <c r="L207" i="18" s="1"/>
  <c r="I209" i="18"/>
  <c r="J208" i="18"/>
  <c r="F208" i="18"/>
  <c r="G208" i="18" s="1"/>
  <c r="D210" i="18"/>
  <c r="E209" i="18"/>
  <c r="K209" i="16"/>
  <c r="L209" i="16" s="1"/>
  <c r="E210" i="16"/>
  <c r="D211" i="16"/>
  <c r="I211" i="16"/>
  <c r="J211" i="16" s="1"/>
  <c r="J210" i="16"/>
  <c r="F209" i="16"/>
  <c r="G209" i="16" s="1"/>
  <c r="F23" i="8"/>
  <c r="G23" i="8" s="1"/>
  <c r="D25" i="8"/>
  <c r="F209" i="18" l="1"/>
  <c r="G209" i="18" s="1"/>
  <c r="E210" i="18"/>
  <c r="D211" i="18"/>
  <c r="K208" i="18"/>
  <c r="L208" i="18" s="1"/>
  <c r="I210" i="18"/>
  <c r="J209" i="18"/>
  <c r="K210" i="16"/>
  <c r="K211" i="16" s="1"/>
  <c r="L211" i="16" s="1"/>
  <c r="F210" i="16"/>
  <c r="G210" i="16" s="1"/>
  <c r="D212" i="16"/>
  <c r="E212" i="16" s="1"/>
  <c r="E211" i="16"/>
  <c r="D26" i="8"/>
  <c r="F24" i="8"/>
  <c r="G24" i="8" s="1"/>
  <c r="K209" i="18" l="1"/>
  <c r="L209" i="18" s="1"/>
  <c r="I211" i="18"/>
  <c r="J211" i="18" s="1"/>
  <c r="J210" i="18"/>
  <c r="D212" i="18"/>
  <c r="E212" i="18" s="1"/>
  <c r="E211" i="18"/>
  <c r="F210" i="18"/>
  <c r="G210" i="18" s="1"/>
  <c r="F211" i="16"/>
  <c r="G211" i="16" s="1"/>
  <c r="L210" i="16"/>
  <c r="D27" i="8"/>
  <c r="F25" i="8"/>
  <c r="G25" i="8" s="1"/>
  <c r="K210" i="18" l="1"/>
  <c r="L210" i="18" s="1"/>
  <c r="F211" i="18"/>
  <c r="F212" i="18" s="1"/>
  <c r="G212" i="18" s="1"/>
  <c r="F212" i="16"/>
  <c r="G212" i="16" s="1"/>
  <c r="D28" i="8"/>
  <c r="F26" i="8"/>
  <c r="G26" i="8" s="1"/>
  <c r="K211" i="18" l="1"/>
  <c r="L211" i="18" s="1"/>
  <c r="G211" i="18"/>
  <c r="D29" i="8"/>
  <c r="F27" i="8"/>
  <c r="G27" i="8" s="1"/>
  <c r="D30" i="8" l="1"/>
  <c r="F28" i="8"/>
  <c r="G28" i="8" s="1"/>
  <c r="D31" i="8" l="1"/>
  <c r="F29" i="8"/>
  <c r="G29" i="8" s="1"/>
  <c r="D32" i="8" l="1"/>
  <c r="F30" i="8"/>
  <c r="G30" i="8" s="1"/>
  <c r="D33" i="8" l="1"/>
  <c r="F31" i="8"/>
  <c r="G31" i="8" s="1"/>
  <c r="D34" i="8" l="1"/>
  <c r="F32" i="8"/>
  <c r="G32" i="8" s="1"/>
  <c r="D35" i="8" l="1"/>
  <c r="F33" i="8"/>
  <c r="G33" i="8" s="1"/>
  <c r="D36" i="8" l="1"/>
  <c r="F34" i="8"/>
  <c r="G34" i="8" s="1"/>
  <c r="D37" i="8" l="1"/>
  <c r="F35" i="8"/>
  <c r="G35" i="8" s="1"/>
  <c r="D38" i="8" l="1"/>
  <c r="F36" i="8"/>
  <c r="G36" i="8" s="1"/>
  <c r="D39" i="8" l="1"/>
  <c r="F37" i="8"/>
  <c r="G37" i="8" s="1"/>
  <c r="D40" i="8" l="1"/>
  <c r="F38" i="8"/>
  <c r="G38" i="8" s="1"/>
  <c r="D41" i="8" l="1"/>
  <c r="F39" i="8"/>
  <c r="G39" i="8" s="1"/>
  <c r="D42" i="8" l="1"/>
  <c r="F40" i="8"/>
  <c r="G40" i="8" s="1"/>
  <c r="D43" i="8" l="1"/>
  <c r="F41" i="8"/>
  <c r="G41" i="8" s="1"/>
  <c r="D44" i="8" l="1"/>
  <c r="F42" i="8"/>
  <c r="G42" i="8" s="1"/>
  <c r="D45" i="8" l="1"/>
  <c r="F43" i="8"/>
  <c r="G43" i="8" s="1"/>
  <c r="F44" i="8" l="1"/>
  <c r="G44" i="8" s="1"/>
  <c r="H45" i="8"/>
  <c r="D46" i="8" s="1"/>
  <c r="F46" i="8" l="1"/>
  <c r="D47" i="8"/>
  <c r="I45" i="8"/>
  <c r="J45" i="8"/>
  <c r="F45" i="8"/>
  <c r="K45" i="8" s="1"/>
  <c r="G45" i="8" l="1"/>
  <c r="L45" i="8"/>
  <c r="D48" i="8"/>
  <c r="G46" i="8"/>
  <c r="D49" i="8" l="1"/>
  <c r="K46" i="8"/>
  <c r="L46" i="8" s="1"/>
  <c r="F47" i="8"/>
  <c r="G47" i="8" s="1"/>
  <c r="K47" i="8" l="1"/>
  <c r="L47" i="8" s="1"/>
  <c r="D50" i="8"/>
  <c r="F48" i="8"/>
  <c r="G48" i="8" s="1"/>
  <c r="F49" i="8" l="1"/>
  <c r="G49" i="8" s="1"/>
  <c r="D51" i="8"/>
  <c r="K48" i="8"/>
  <c r="L48" i="8" s="1"/>
  <c r="K49" i="8" l="1"/>
  <c r="L49" i="8" s="1"/>
  <c r="D52" i="8"/>
  <c r="F50" i="8"/>
  <c r="G50" i="8" s="1"/>
  <c r="K50" i="8" l="1"/>
  <c r="L50" i="8" s="1"/>
  <c r="D53" i="8"/>
  <c r="F51" i="8"/>
  <c r="G51" i="8" s="1"/>
  <c r="K51" i="8" l="1"/>
  <c r="L51" i="8" s="1"/>
  <c r="D54" i="8"/>
  <c r="F52" i="8"/>
  <c r="G52" i="8" s="1"/>
  <c r="D55" i="8" l="1"/>
  <c r="K52" i="8"/>
  <c r="L52" i="8" s="1"/>
  <c r="F53" i="8"/>
  <c r="G53" i="8" s="1"/>
  <c r="D56" i="8" l="1"/>
  <c r="F54" i="8"/>
  <c r="G54" i="8" s="1"/>
  <c r="K53" i="8"/>
  <c r="L53" i="8" s="1"/>
  <c r="K54" i="8" l="1"/>
  <c r="L54" i="8" s="1"/>
  <c r="D57" i="8"/>
  <c r="F55" i="8"/>
  <c r="G55" i="8" s="1"/>
  <c r="D58" i="8" l="1"/>
  <c r="F56" i="8"/>
  <c r="G56" i="8" s="1"/>
  <c r="K55" i="8"/>
  <c r="L55" i="8" s="1"/>
  <c r="K56" i="8" l="1"/>
  <c r="L56" i="8" s="1"/>
  <c r="F57" i="8"/>
  <c r="G57" i="8" s="1"/>
  <c r="D59" i="8"/>
  <c r="D60" i="8" l="1"/>
  <c r="F58" i="8"/>
  <c r="G58" i="8" s="1"/>
  <c r="K57" i="8"/>
  <c r="L57" i="8" s="1"/>
  <c r="K58" i="8" l="1"/>
  <c r="L58" i="8" s="1"/>
  <c r="D61" i="8"/>
  <c r="F59" i="8"/>
  <c r="G59" i="8" s="1"/>
  <c r="F60" i="8" l="1"/>
  <c r="G60" i="8" s="1"/>
  <c r="D62" i="8"/>
  <c r="K59" i="8"/>
  <c r="L59" i="8" s="1"/>
  <c r="D63" i="8" l="1"/>
  <c r="F61" i="8"/>
  <c r="G61" i="8" s="1"/>
  <c r="K60" i="8"/>
  <c r="L60" i="8" s="1"/>
  <c r="K61" i="8" l="1"/>
  <c r="L61" i="8" s="1"/>
  <c r="F62" i="8"/>
  <c r="G62" i="8" s="1"/>
  <c r="D64" i="8"/>
  <c r="F63" i="8" l="1"/>
  <c r="G63" i="8" s="1"/>
  <c r="D65" i="8"/>
  <c r="K62" i="8"/>
  <c r="L62" i="8" s="1"/>
  <c r="K63" i="8" l="1"/>
  <c r="L63" i="8" s="1"/>
  <c r="D66" i="8"/>
  <c r="F64" i="8"/>
  <c r="G64" i="8" s="1"/>
  <c r="K64" i="8" l="1"/>
  <c r="L64" i="8" s="1"/>
  <c r="F65" i="8"/>
  <c r="G65" i="8" s="1"/>
  <c r="D67" i="8"/>
  <c r="D68" i="8" l="1"/>
  <c r="K65" i="8"/>
  <c r="L65" i="8" s="1"/>
  <c r="F66" i="8"/>
  <c r="G66" i="8" s="1"/>
  <c r="F67" i="8" l="1"/>
  <c r="G67" i="8" s="1"/>
  <c r="K66" i="8"/>
  <c r="L66" i="8" s="1"/>
  <c r="D69" i="8"/>
  <c r="K67" i="8" l="1"/>
  <c r="L67" i="8" s="1"/>
  <c r="D70" i="8"/>
  <c r="E70" i="8" s="1"/>
  <c r="F68" i="8"/>
  <c r="G68" i="8" s="1"/>
  <c r="F69" i="8" l="1"/>
  <c r="F70" i="8"/>
  <c r="D71" i="8"/>
  <c r="E71" i="8" s="1"/>
  <c r="D72" i="8" l="1"/>
  <c r="E72" i="8" s="1"/>
  <c r="G70" i="8"/>
  <c r="G69" i="8"/>
  <c r="D73" i="8" l="1"/>
  <c r="E73" i="8" s="1"/>
  <c r="K70" i="8"/>
  <c r="L70" i="8" s="1"/>
  <c r="F71" i="8"/>
  <c r="G71" i="8" s="1"/>
  <c r="D74" i="8" l="1"/>
  <c r="E74" i="8" s="1"/>
  <c r="K71" i="8"/>
  <c r="L71" i="8" s="1"/>
  <c r="F72" i="8"/>
  <c r="G72" i="8" s="1"/>
  <c r="F73" i="8" l="1"/>
  <c r="G73" i="8" s="1"/>
  <c r="K72" i="8"/>
  <c r="L72" i="8" s="1"/>
  <c r="D75" i="8"/>
  <c r="E75" i="8" s="1"/>
  <c r="D76" i="8" l="1"/>
  <c r="E76" i="8" s="1"/>
  <c r="F74" i="8"/>
  <c r="G74" i="8" s="1"/>
  <c r="K73" i="8"/>
  <c r="L73" i="8" s="1"/>
  <c r="K74" i="8" l="1"/>
  <c r="L74" i="8" s="1"/>
  <c r="D77" i="8"/>
  <c r="E77" i="8" s="1"/>
  <c r="F75" i="8"/>
  <c r="G75" i="8" s="1"/>
  <c r="D78" i="8" l="1"/>
  <c r="E78" i="8" s="1"/>
  <c r="K75" i="8"/>
  <c r="L75" i="8" s="1"/>
  <c r="F76" i="8"/>
  <c r="G76" i="8" s="1"/>
  <c r="K76" i="8" l="1"/>
  <c r="L76" i="8" s="1"/>
  <c r="D79" i="8"/>
  <c r="E79" i="8" s="1"/>
  <c r="F77" i="8"/>
  <c r="G77" i="8" s="1"/>
  <c r="F78" i="8" l="1"/>
  <c r="G78" i="8" s="1"/>
  <c r="D80" i="8"/>
  <c r="E80" i="8" s="1"/>
  <c r="K77" i="8"/>
  <c r="L77" i="8" s="1"/>
  <c r="D81" i="8" l="1"/>
  <c r="E81" i="8" s="1"/>
  <c r="K78" i="8"/>
  <c r="L78" i="8" s="1"/>
  <c r="F79" i="8"/>
  <c r="G79" i="8" s="1"/>
  <c r="D82" i="8" l="1"/>
  <c r="E82" i="8" s="1"/>
  <c r="K79" i="8"/>
  <c r="L79" i="8" s="1"/>
  <c r="F80" i="8"/>
  <c r="G80" i="8" s="1"/>
  <c r="D83" i="8" l="1"/>
  <c r="E83" i="8" s="1"/>
  <c r="F81" i="8"/>
  <c r="G81" i="8" s="1"/>
  <c r="K80" i="8"/>
  <c r="L80" i="8" s="1"/>
  <c r="K81" i="8" l="1"/>
  <c r="L81" i="8" s="1"/>
  <c r="D84" i="8"/>
  <c r="E84" i="8" s="1"/>
  <c r="F82" i="8"/>
  <c r="G82" i="8" s="1"/>
  <c r="F83" i="8" l="1"/>
  <c r="G83" i="8" s="1"/>
  <c r="K82" i="8"/>
  <c r="L82" i="8" s="1"/>
  <c r="D85" i="8"/>
  <c r="E85" i="8" s="1"/>
  <c r="D86" i="8" l="1"/>
  <c r="E86" i="8" s="1"/>
  <c r="F84" i="8"/>
  <c r="G84" i="8" s="1"/>
  <c r="K83" i="8"/>
  <c r="L83" i="8" s="1"/>
  <c r="K84" i="8" l="1"/>
  <c r="L84" i="8" s="1"/>
  <c r="D87" i="8"/>
  <c r="E87" i="8" s="1"/>
  <c r="F85" i="8"/>
  <c r="G85" i="8" s="1"/>
  <c r="F86" i="8" l="1"/>
  <c r="G86" i="8" s="1"/>
  <c r="D88" i="8"/>
  <c r="E88" i="8" s="1"/>
  <c r="K85" i="8"/>
  <c r="L85" i="8" s="1"/>
  <c r="F87" i="8" l="1"/>
  <c r="G87" i="8" s="1"/>
  <c r="K86" i="8"/>
  <c r="L86" i="8" s="1"/>
  <c r="D89" i="8"/>
  <c r="E89" i="8" s="1"/>
  <c r="K87" i="8" l="1"/>
  <c r="L87" i="8" s="1"/>
  <c r="D90" i="8"/>
  <c r="E90" i="8" s="1"/>
  <c r="F88" i="8"/>
  <c r="G88" i="8" s="1"/>
  <c r="K88" i="8" l="1"/>
  <c r="L88" i="8" s="1"/>
  <c r="D91" i="8"/>
  <c r="E91" i="8" s="1"/>
  <c r="F89" i="8"/>
  <c r="G89" i="8" s="1"/>
  <c r="F90" i="8" l="1"/>
  <c r="G90" i="8" s="1"/>
  <c r="D92" i="8"/>
  <c r="E92" i="8" s="1"/>
  <c r="K89" i="8"/>
  <c r="L89" i="8" s="1"/>
  <c r="K90" i="8" l="1"/>
  <c r="L90" i="8" s="1"/>
  <c r="D93" i="8"/>
  <c r="F91" i="8"/>
  <c r="G91" i="8" s="1"/>
  <c r="I94" i="8" l="1"/>
  <c r="E93" i="8"/>
  <c r="K91" i="8"/>
  <c r="L91" i="8" s="1"/>
  <c r="F92" i="8"/>
  <c r="G92" i="8" s="1"/>
  <c r="D94" i="8"/>
  <c r="E94" i="8" s="1"/>
  <c r="I95" i="8" l="1"/>
  <c r="J94" i="8"/>
  <c r="D95" i="8"/>
  <c r="E95" i="8" s="1"/>
  <c r="F93" i="8"/>
  <c r="I96" i="8" l="1"/>
  <c r="J95" i="8"/>
  <c r="G93" i="8"/>
  <c r="D96" i="8"/>
  <c r="E96" i="8" s="1"/>
  <c r="F94" i="8"/>
  <c r="G94" i="8" s="1"/>
  <c r="I97" i="8" l="1"/>
  <c r="J96" i="8"/>
  <c r="K94" i="8"/>
  <c r="L94" i="8" s="1"/>
  <c r="D97" i="8"/>
  <c r="E97" i="8" s="1"/>
  <c r="F95" i="8"/>
  <c r="G95" i="8" s="1"/>
  <c r="I98" i="8" l="1"/>
  <c r="J97" i="8"/>
  <c r="K95" i="8"/>
  <c r="L95" i="8" s="1"/>
  <c r="D98" i="8"/>
  <c r="E98" i="8" s="1"/>
  <c r="F96" i="8"/>
  <c r="G96" i="8" s="1"/>
  <c r="I99" i="8" l="1"/>
  <c r="J98" i="8"/>
  <c r="K96" i="8"/>
  <c r="L96" i="8" s="1"/>
  <c r="D99" i="8"/>
  <c r="E99" i="8" s="1"/>
  <c r="F97" i="8"/>
  <c r="G97" i="8" s="1"/>
  <c r="I100" i="8" l="1"/>
  <c r="J99" i="8"/>
  <c r="D100" i="8"/>
  <c r="E100" i="8" s="1"/>
  <c r="F98" i="8"/>
  <c r="G98" i="8" s="1"/>
  <c r="K97" i="8"/>
  <c r="L97" i="8" s="1"/>
  <c r="I101" i="8" l="1"/>
  <c r="J100" i="8"/>
  <c r="F99" i="8"/>
  <c r="G99" i="8" s="1"/>
  <c r="K98" i="8"/>
  <c r="L98" i="8" s="1"/>
  <c r="D101" i="8"/>
  <c r="E101" i="8" s="1"/>
  <c r="I102" i="8" l="1"/>
  <c r="J101" i="8"/>
  <c r="D102" i="8"/>
  <c r="E102" i="8" s="1"/>
  <c r="F100" i="8"/>
  <c r="G100" i="8" s="1"/>
  <c r="K99" i="8"/>
  <c r="L99" i="8" s="1"/>
  <c r="I103" i="8" l="1"/>
  <c r="J102" i="8"/>
  <c r="K100" i="8"/>
  <c r="L100" i="8" s="1"/>
  <c r="D103" i="8"/>
  <c r="E103" i="8" s="1"/>
  <c r="F101" i="8"/>
  <c r="G101" i="8" s="1"/>
  <c r="I104" i="8" l="1"/>
  <c r="J103" i="8"/>
  <c r="D104" i="8"/>
  <c r="E104" i="8" s="1"/>
  <c r="F102" i="8"/>
  <c r="G102" i="8" s="1"/>
  <c r="K101" i="8"/>
  <c r="L101" i="8" s="1"/>
  <c r="I105" i="8" l="1"/>
  <c r="J104" i="8"/>
  <c r="K102" i="8"/>
  <c r="L102" i="8" s="1"/>
  <c r="F103" i="8"/>
  <c r="G103" i="8" s="1"/>
  <c r="D105" i="8"/>
  <c r="E105" i="8" s="1"/>
  <c r="I106" i="8" l="1"/>
  <c r="J105" i="8"/>
  <c r="D106" i="8"/>
  <c r="E106" i="8" s="1"/>
  <c r="F104" i="8"/>
  <c r="G104" i="8" s="1"/>
  <c r="K103" i="8"/>
  <c r="L103" i="8" s="1"/>
  <c r="I107" i="8" l="1"/>
  <c r="J106" i="8"/>
  <c r="D107" i="8"/>
  <c r="E107" i="8" s="1"/>
  <c r="K104" i="8"/>
  <c r="L104" i="8" s="1"/>
  <c r="F105" i="8"/>
  <c r="G105" i="8" s="1"/>
  <c r="I108" i="8" l="1"/>
  <c r="J107" i="8"/>
  <c r="K105" i="8"/>
  <c r="L105" i="8" s="1"/>
  <c r="D108" i="8"/>
  <c r="E108" i="8" s="1"/>
  <c r="F106" i="8"/>
  <c r="G106" i="8" s="1"/>
  <c r="I109" i="8" l="1"/>
  <c r="J108" i="8"/>
  <c r="F107" i="8"/>
  <c r="G107" i="8" s="1"/>
  <c r="D109" i="8"/>
  <c r="E109" i="8" s="1"/>
  <c r="K106" i="8"/>
  <c r="L106" i="8" s="1"/>
  <c r="I110" i="8" l="1"/>
  <c r="J109" i="8"/>
  <c r="K107" i="8"/>
  <c r="L107" i="8" s="1"/>
  <c r="D110" i="8"/>
  <c r="E110" i="8" s="1"/>
  <c r="F108" i="8"/>
  <c r="G108" i="8" s="1"/>
  <c r="I111" i="8" l="1"/>
  <c r="J110" i="8"/>
  <c r="K108" i="8"/>
  <c r="L108" i="8" s="1"/>
  <c r="D111" i="8"/>
  <c r="E111" i="8" s="1"/>
  <c r="F109" i="8"/>
  <c r="G109" i="8" s="1"/>
  <c r="I112" i="8" l="1"/>
  <c r="J111" i="8"/>
  <c r="F110" i="8"/>
  <c r="G110" i="8" s="1"/>
  <c r="D112" i="8"/>
  <c r="E112" i="8" s="1"/>
  <c r="K109" i="8"/>
  <c r="L109" i="8" s="1"/>
  <c r="I113" i="8" l="1"/>
  <c r="J112" i="8"/>
  <c r="D113" i="8"/>
  <c r="E113" i="8" s="1"/>
  <c r="K110" i="8"/>
  <c r="L110" i="8" s="1"/>
  <c r="F111" i="8"/>
  <c r="G111" i="8" s="1"/>
  <c r="I114" i="8" l="1"/>
  <c r="J113" i="8"/>
  <c r="K111" i="8"/>
  <c r="L111" i="8" s="1"/>
  <c r="D114" i="8"/>
  <c r="E114" i="8" s="1"/>
  <c r="F112" i="8"/>
  <c r="G112" i="8" s="1"/>
  <c r="I115" i="8" l="1"/>
  <c r="J115" i="8" s="1"/>
  <c r="J114" i="8"/>
  <c r="D115" i="8"/>
  <c r="E115" i="8" s="1"/>
  <c r="F113" i="8"/>
  <c r="G113" i="8" s="1"/>
  <c r="K112" i="8"/>
  <c r="L112" i="8" s="1"/>
  <c r="K113" i="8" l="1"/>
  <c r="L113" i="8" s="1"/>
  <c r="D116" i="8"/>
  <c r="E116" i="8" s="1"/>
  <c r="F114" i="8"/>
  <c r="G114" i="8" s="1"/>
  <c r="D117" i="8" l="1"/>
  <c r="E117" i="8" s="1"/>
  <c r="F115" i="8"/>
  <c r="G115" i="8" s="1"/>
  <c r="K114" i="8"/>
  <c r="L114" i="8" s="1"/>
  <c r="K115" i="8" l="1"/>
  <c r="L115" i="8" s="1"/>
  <c r="F116" i="8"/>
  <c r="G116" i="8" s="1"/>
  <c r="I118" i="8" l="1"/>
  <c r="D118" i="8"/>
  <c r="E118" i="8" s="1"/>
  <c r="F117" i="8"/>
  <c r="I119" i="8" l="1"/>
  <c r="J118" i="8"/>
  <c r="D119" i="8"/>
  <c r="E119" i="8" s="1"/>
  <c r="G117" i="8"/>
  <c r="I120" i="8" l="1"/>
  <c r="J119" i="8"/>
  <c r="K118" i="8"/>
  <c r="L118" i="8" s="1"/>
  <c r="F118" i="8"/>
  <c r="G118" i="8" s="1"/>
  <c r="D120" i="8"/>
  <c r="E120" i="8" s="1"/>
  <c r="I121" i="8" l="1"/>
  <c r="J120" i="8"/>
  <c r="F119" i="8"/>
  <c r="G119" i="8" s="1"/>
  <c r="D121" i="8"/>
  <c r="E121" i="8" s="1"/>
  <c r="K119" i="8"/>
  <c r="L119" i="8" s="1"/>
  <c r="I122" i="8" l="1"/>
  <c r="J121" i="8"/>
  <c r="D122" i="8"/>
  <c r="E122" i="8" s="1"/>
  <c r="K120" i="8"/>
  <c r="L120" i="8" s="1"/>
  <c r="F120" i="8"/>
  <c r="G120" i="8" s="1"/>
  <c r="I123" i="8" l="1"/>
  <c r="J122" i="8"/>
  <c r="D123" i="8"/>
  <c r="E123" i="8" s="1"/>
  <c r="F121" i="8"/>
  <c r="G121" i="8" s="1"/>
  <c r="K121" i="8"/>
  <c r="L121" i="8" s="1"/>
  <c r="I124" i="8" l="1"/>
  <c r="J123" i="8"/>
  <c r="D124" i="8"/>
  <c r="E124" i="8" s="1"/>
  <c r="K122" i="8"/>
  <c r="L122" i="8" s="1"/>
  <c r="F122" i="8"/>
  <c r="G122" i="8" s="1"/>
  <c r="I125" i="8" l="1"/>
  <c r="J124" i="8"/>
  <c r="F123" i="8"/>
  <c r="G123" i="8" s="1"/>
  <c r="K123" i="8"/>
  <c r="L123" i="8" s="1"/>
  <c r="D125" i="8"/>
  <c r="E125" i="8" s="1"/>
  <c r="I126" i="8" l="1"/>
  <c r="J125" i="8"/>
  <c r="D126" i="8"/>
  <c r="E126" i="8" s="1"/>
  <c r="K124" i="8"/>
  <c r="L124" i="8" s="1"/>
  <c r="F124" i="8"/>
  <c r="G124" i="8" s="1"/>
  <c r="I127" i="8" l="1"/>
  <c r="J126" i="8"/>
  <c r="K125" i="8"/>
  <c r="L125" i="8" s="1"/>
  <c r="D127" i="8"/>
  <c r="E127" i="8" s="1"/>
  <c r="F125" i="8"/>
  <c r="G125" i="8" s="1"/>
  <c r="I128" i="8" l="1"/>
  <c r="J127" i="8"/>
  <c r="F126" i="8"/>
  <c r="G126" i="8" s="1"/>
  <c r="K126" i="8"/>
  <c r="L126" i="8" s="1"/>
  <c r="D128" i="8"/>
  <c r="E128" i="8" s="1"/>
  <c r="I129" i="8" l="1"/>
  <c r="J128" i="8"/>
  <c r="F127" i="8"/>
  <c r="G127" i="8" s="1"/>
  <c r="D129" i="8"/>
  <c r="E129" i="8" s="1"/>
  <c r="K127" i="8"/>
  <c r="L127" i="8" s="1"/>
  <c r="I130" i="8" l="1"/>
  <c r="J129" i="8"/>
  <c r="K128" i="8"/>
  <c r="L128" i="8" s="1"/>
  <c r="F128" i="8"/>
  <c r="G128" i="8" s="1"/>
  <c r="D130" i="8"/>
  <c r="E130" i="8" s="1"/>
  <c r="I131" i="8" l="1"/>
  <c r="J130" i="8"/>
  <c r="D131" i="8"/>
  <c r="E131" i="8" s="1"/>
  <c r="F129" i="8"/>
  <c r="G129" i="8" s="1"/>
  <c r="K129" i="8"/>
  <c r="L129" i="8" s="1"/>
  <c r="I132" i="8" l="1"/>
  <c r="J131" i="8"/>
  <c r="K130" i="8"/>
  <c r="L130" i="8" s="1"/>
  <c r="D132" i="8"/>
  <c r="E132" i="8" s="1"/>
  <c r="F130" i="8"/>
  <c r="G130" i="8" s="1"/>
  <c r="I133" i="8" l="1"/>
  <c r="J132" i="8"/>
  <c r="D133" i="8"/>
  <c r="E133" i="8" s="1"/>
  <c r="F131" i="8"/>
  <c r="G131" i="8" s="1"/>
  <c r="K131" i="8"/>
  <c r="L131" i="8" s="1"/>
  <c r="I134" i="8" l="1"/>
  <c r="J133" i="8"/>
  <c r="K132" i="8"/>
  <c r="L132" i="8" s="1"/>
  <c r="D134" i="8"/>
  <c r="E134" i="8" s="1"/>
  <c r="F132" i="8"/>
  <c r="G132" i="8" s="1"/>
  <c r="I135" i="8" l="1"/>
  <c r="J134" i="8"/>
  <c r="D135" i="8"/>
  <c r="E135" i="8" s="1"/>
  <c r="F133" i="8"/>
  <c r="G133" i="8" s="1"/>
  <c r="K133" i="8"/>
  <c r="L133" i="8" s="1"/>
  <c r="I136" i="8" l="1"/>
  <c r="J135" i="8"/>
  <c r="K134" i="8"/>
  <c r="L134" i="8" s="1"/>
  <c r="F134" i="8"/>
  <c r="G134" i="8" s="1"/>
  <c r="D136" i="8"/>
  <c r="E136" i="8" s="1"/>
  <c r="I137" i="8" l="1"/>
  <c r="J136" i="8"/>
  <c r="F135" i="8"/>
  <c r="G135" i="8" s="1"/>
  <c r="D137" i="8"/>
  <c r="E137" i="8" s="1"/>
  <c r="K135" i="8"/>
  <c r="L135" i="8" s="1"/>
  <c r="I138" i="8" l="1"/>
  <c r="J137" i="8"/>
  <c r="F136" i="8"/>
  <c r="G136" i="8" s="1"/>
  <c r="D138" i="8"/>
  <c r="E138" i="8" s="1"/>
  <c r="K136" i="8"/>
  <c r="L136" i="8" s="1"/>
  <c r="I139" i="8" l="1"/>
  <c r="J139" i="8" s="1"/>
  <c r="J138" i="8"/>
  <c r="D139" i="8"/>
  <c r="E139" i="8" s="1"/>
  <c r="F137" i="8"/>
  <c r="G137" i="8" s="1"/>
  <c r="K137" i="8"/>
  <c r="L137" i="8" s="1"/>
  <c r="K138" i="8" l="1"/>
  <c r="L138" i="8" s="1"/>
  <c r="D140" i="8"/>
  <c r="E140" i="8" s="1"/>
  <c r="F138" i="8"/>
  <c r="G138" i="8" s="1"/>
  <c r="K139" i="8" l="1"/>
  <c r="L139" i="8" s="1"/>
  <c r="D141" i="8"/>
  <c r="E141" i="8" s="1"/>
  <c r="F139" i="8"/>
  <c r="G139" i="8" s="1"/>
  <c r="F140" i="8" l="1"/>
  <c r="G140" i="8" s="1"/>
  <c r="I142" i="8" l="1"/>
  <c r="D142" i="8"/>
  <c r="E142" i="8" s="1"/>
  <c r="F141" i="8"/>
  <c r="I143" i="8" l="1"/>
  <c r="J142" i="8"/>
  <c r="G141" i="8"/>
  <c r="D143" i="8"/>
  <c r="E143" i="8" s="1"/>
  <c r="I144" i="8" l="1"/>
  <c r="J143" i="8"/>
  <c r="K142" i="8"/>
  <c r="L142" i="8" s="1"/>
  <c r="F142" i="8"/>
  <c r="G142" i="8" s="1"/>
  <c r="D144" i="8"/>
  <c r="E144" i="8" s="1"/>
  <c r="I145" i="8" l="1"/>
  <c r="J144" i="8"/>
  <c r="F143" i="8"/>
  <c r="G143" i="8" s="1"/>
  <c r="D145" i="8"/>
  <c r="E145" i="8" s="1"/>
  <c r="K143" i="8"/>
  <c r="L143" i="8" s="1"/>
  <c r="I146" i="8" l="1"/>
  <c r="J145" i="8"/>
  <c r="K144" i="8"/>
  <c r="L144" i="8" s="1"/>
  <c r="D146" i="8"/>
  <c r="E146" i="8" s="1"/>
  <c r="F144" i="8"/>
  <c r="G144" i="8" s="1"/>
  <c r="I147" i="8" l="1"/>
  <c r="J146" i="8"/>
  <c r="D147" i="8"/>
  <c r="E147" i="8" s="1"/>
  <c r="F145" i="8"/>
  <c r="G145" i="8" s="1"/>
  <c r="K145" i="8"/>
  <c r="L145" i="8" s="1"/>
  <c r="I148" i="8" l="1"/>
  <c r="J147" i="8"/>
  <c r="K146" i="8"/>
  <c r="L146" i="8" s="1"/>
  <c r="D148" i="8"/>
  <c r="E148" i="8" s="1"/>
  <c r="F146" i="8"/>
  <c r="G146" i="8" s="1"/>
  <c r="I149" i="8" l="1"/>
  <c r="J148" i="8"/>
  <c r="D149" i="8"/>
  <c r="E149" i="8" s="1"/>
  <c r="F147" i="8"/>
  <c r="G147" i="8" s="1"/>
  <c r="K147" i="8"/>
  <c r="L147" i="8" s="1"/>
  <c r="I150" i="8" l="1"/>
  <c r="J149" i="8"/>
  <c r="K148" i="8"/>
  <c r="L148" i="8" s="1"/>
  <c r="D150" i="8"/>
  <c r="E150" i="8" s="1"/>
  <c r="F148" i="8"/>
  <c r="G148" i="8" s="1"/>
  <c r="I151" i="8" l="1"/>
  <c r="J150" i="8"/>
  <c r="D151" i="8"/>
  <c r="E151" i="8" s="1"/>
  <c r="F149" i="8"/>
  <c r="G149" i="8" s="1"/>
  <c r="K149" i="8"/>
  <c r="L149" i="8" s="1"/>
  <c r="I152" i="8" l="1"/>
  <c r="J151" i="8"/>
  <c r="K150" i="8"/>
  <c r="L150" i="8" s="1"/>
  <c r="F150" i="8"/>
  <c r="G150" i="8" s="1"/>
  <c r="D152" i="8"/>
  <c r="E152" i="8" s="1"/>
  <c r="I153" i="8" l="1"/>
  <c r="J152" i="8"/>
  <c r="F151" i="8"/>
  <c r="G151" i="8" s="1"/>
  <c r="D153" i="8"/>
  <c r="E153" i="8" s="1"/>
  <c r="K151" i="8"/>
  <c r="L151" i="8" s="1"/>
  <c r="I154" i="8" l="1"/>
  <c r="J153" i="8"/>
  <c r="K152" i="8"/>
  <c r="L152" i="8" s="1"/>
  <c r="D154" i="8"/>
  <c r="E154" i="8" s="1"/>
  <c r="F152" i="8"/>
  <c r="G152" i="8" s="1"/>
  <c r="I155" i="8" l="1"/>
  <c r="J154" i="8"/>
  <c r="F153" i="8"/>
  <c r="G153" i="8" s="1"/>
  <c r="D155" i="8"/>
  <c r="E155" i="8" s="1"/>
  <c r="K153" i="8"/>
  <c r="L153" i="8" s="1"/>
  <c r="I156" i="8" l="1"/>
  <c r="J155" i="8"/>
  <c r="K154" i="8"/>
  <c r="L154" i="8" s="1"/>
  <c r="F154" i="8"/>
  <c r="G154" i="8" s="1"/>
  <c r="D156" i="8"/>
  <c r="E156" i="8" s="1"/>
  <c r="I157" i="8" l="1"/>
  <c r="J156" i="8"/>
  <c r="D157" i="8"/>
  <c r="E157" i="8" s="1"/>
  <c r="F155" i="8"/>
  <c r="G155" i="8" s="1"/>
  <c r="K155" i="8"/>
  <c r="L155" i="8" s="1"/>
  <c r="I158" i="8" l="1"/>
  <c r="J157" i="8"/>
  <c r="K156" i="8"/>
  <c r="L156" i="8" s="1"/>
  <c r="D158" i="8"/>
  <c r="E158" i="8" s="1"/>
  <c r="F156" i="8"/>
  <c r="G156" i="8" s="1"/>
  <c r="I159" i="8" l="1"/>
  <c r="J158" i="8"/>
  <c r="D159" i="8"/>
  <c r="E159" i="8" s="1"/>
  <c r="K157" i="8"/>
  <c r="L157" i="8" s="1"/>
  <c r="F157" i="8"/>
  <c r="G157" i="8" s="1"/>
  <c r="I160" i="8" l="1"/>
  <c r="J159" i="8"/>
  <c r="F158" i="8"/>
  <c r="G158" i="8" s="1"/>
  <c r="K158" i="8"/>
  <c r="L158" i="8" s="1"/>
  <c r="D160" i="8"/>
  <c r="E160" i="8" s="1"/>
  <c r="I161" i="8" l="1"/>
  <c r="J160" i="8"/>
  <c r="D161" i="8"/>
  <c r="E161" i="8" s="1"/>
  <c r="F159" i="8"/>
  <c r="G159" i="8" s="1"/>
  <c r="K159" i="8"/>
  <c r="L159" i="8" s="1"/>
  <c r="I162" i="8" l="1"/>
  <c r="J161" i="8"/>
  <c r="D162" i="8"/>
  <c r="E162" i="8" s="1"/>
  <c r="K160" i="8"/>
  <c r="L160" i="8" s="1"/>
  <c r="F160" i="8"/>
  <c r="G160" i="8" s="1"/>
  <c r="I163" i="8" l="1"/>
  <c r="J163" i="8" s="1"/>
  <c r="J162" i="8"/>
  <c r="D163" i="8"/>
  <c r="E163" i="8" s="1"/>
  <c r="K161" i="8"/>
  <c r="L161" i="8" s="1"/>
  <c r="F161" i="8"/>
  <c r="G161" i="8" s="1"/>
  <c r="D164" i="8" l="1"/>
  <c r="E164" i="8" s="1"/>
  <c r="K162" i="8"/>
  <c r="L162" i="8" s="1"/>
  <c r="F162" i="8"/>
  <c r="G162" i="8" s="1"/>
  <c r="K163" i="8" l="1"/>
  <c r="L163" i="8" s="1"/>
  <c r="F163" i="8"/>
  <c r="G163" i="8" s="1"/>
  <c r="D165" i="8"/>
  <c r="E165" i="8" s="1"/>
  <c r="F164" i="8" l="1"/>
  <c r="G164" i="8" s="1"/>
  <c r="D166" i="8"/>
  <c r="E166" i="8" s="1"/>
  <c r="D167" i="8" l="1"/>
  <c r="E167" i="8" s="1"/>
  <c r="F166" i="8"/>
  <c r="F165" i="8"/>
  <c r="I166" i="8"/>
  <c r="I167" i="8" l="1"/>
  <c r="J166" i="8"/>
  <c r="D168" i="8"/>
  <c r="E168" i="8" s="1"/>
  <c r="G165" i="8"/>
  <c r="G166" i="8"/>
  <c r="I168" i="8" l="1"/>
  <c r="J167" i="8"/>
  <c r="K166" i="8"/>
  <c r="L166" i="8" s="1"/>
  <c r="F167" i="8"/>
  <c r="G167" i="8" s="1"/>
  <c r="D169" i="8"/>
  <c r="E169" i="8" s="1"/>
  <c r="I169" i="8" l="1"/>
  <c r="J168" i="8"/>
  <c r="F168" i="8"/>
  <c r="G168" i="8" s="1"/>
  <c r="D170" i="8"/>
  <c r="E170" i="8" s="1"/>
  <c r="K167" i="8"/>
  <c r="L167" i="8" s="1"/>
  <c r="I170" i="8" l="1"/>
  <c r="J169" i="8"/>
  <c r="D171" i="8"/>
  <c r="E171" i="8" s="1"/>
  <c r="K168" i="8"/>
  <c r="L168" i="8" s="1"/>
  <c r="F169" i="8"/>
  <c r="G169" i="8" s="1"/>
  <c r="I171" i="8" l="1"/>
  <c r="J170" i="8"/>
  <c r="K169" i="8"/>
  <c r="L169" i="8" s="1"/>
  <c r="D172" i="8"/>
  <c r="E172" i="8" s="1"/>
  <c r="F170" i="8"/>
  <c r="G170" i="8" s="1"/>
  <c r="I172" i="8" l="1"/>
  <c r="J171" i="8"/>
  <c r="F171" i="8"/>
  <c r="G171" i="8" s="1"/>
  <c r="D173" i="8"/>
  <c r="E173" i="8" s="1"/>
  <c r="K170" i="8"/>
  <c r="L170" i="8" s="1"/>
  <c r="I173" i="8" l="1"/>
  <c r="J172" i="8"/>
  <c r="D174" i="8"/>
  <c r="E174" i="8" s="1"/>
  <c r="K171" i="8"/>
  <c r="L171" i="8" s="1"/>
  <c r="F172" i="8"/>
  <c r="G172" i="8" s="1"/>
  <c r="I174" i="8" l="1"/>
  <c r="J173" i="8"/>
  <c r="F173" i="8"/>
  <c r="G173" i="8" s="1"/>
  <c r="D175" i="8"/>
  <c r="E175" i="8" s="1"/>
  <c r="K172" i="8"/>
  <c r="L172" i="8" s="1"/>
  <c r="I175" i="8" l="1"/>
  <c r="J174" i="8"/>
  <c r="K173" i="8"/>
  <c r="L173" i="8" s="1"/>
  <c r="F174" i="8"/>
  <c r="G174" i="8" s="1"/>
  <c r="D176" i="8"/>
  <c r="E176" i="8" s="1"/>
  <c r="I176" i="8" l="1"/>
  <c r="J175" i="8"/>
  <c r="F175" i="8"/>
  <c r="G175" i="8" s="1"/>
  <c r="D177" i="8"/>
  <c r="E177" i="8" s="1"/>
  <c r="K174" i="8"/>
  <c r="L174" i="8" s="1"/>
  <c r="I177" i="8" l="1"/>
  <c r="J176" i="8"/>
  <c r="F176" i="8"/>
  <c r="G176" i="8" s="1"/>
  <c r="D178" i="8"/>
  <c r="E178" i="8" s="1"/>
  <c r="K175" i="8"/>
  <c r="L175" i="8" s="1"/>
  <c r="I178" i="8" l="1"/>
  <c r="J177" i="8"/>
  <c r="K176" i="8"/>
  <c r="L176" i="8" s="1"/>
  <c r="D179" i="8"/>
  <c r="E179" i="8" s="1"/>
  <c r="F177" i="8"/>
  <c r="G177" i="8" s="1"/>
  <c r="I179" i="8" l="1"/>
  <c r="J178" i="8"/>
  <c r="D180" i="8"/>
  <c r="E180" i="8" s="1"/>
  <c r="F178" i="8"/>
  <c r="G178" i="8" s="1"/>
  <c r="K177" i="8"/>
  <c r="L177" i="8" s="1"/>
  <c r="I180" i="8" l="1"/>
  <c r="J179" i="8"/>
  <c r="K178" i="8"/>
  <c r="L178" i="8" s="1"/>
  <c r="D181" i="8"/>
  <c r="E181" i="8" s="1"/>
  <c r="F179" i="8"/>
  <c r="G179" i="8" s="1"/>
  <c r="I181" i="8" l="1"/>
  <c r="J180" i="8"/>
  <c r="F180" i="8"/>
  <c r="G180" i="8" s="1"/>
  <c r="D182" i="8"/>
  <c r="E182" i="8" s="1"/>
  <c r="K179" i="8"/>
  <c r="L179" i="8" s="1"/>
  <c r="I182" i="8" l="1"/>
  <c r="J181" i="8"/>
  <c r="K180" i="8"/>
  <c r="L180" i="8" s="1"/>
  <c r="D183" i="8"/>
  <c r="E183" i="8" s="1"/>
  <c r="F181" i="8"/>
  <c r="G181" i="8" s="1"/>
  <c r="I183" i="8" l="1"/>
  <c r="J182" i="8"/>
  <c r="D184" i="8"/>
  <c r="E184" i="8" s="1"/>
  <c r="K181" i="8"/>
  <c r="L181" i="8" s="1"/>
  <c r="F182" i="8"/>
  <c r="G182" i="8" s="1"/>
  <c r="I184" i="8" l="1"/>
  <c r="J183" i="8"/>
  <c r="D185" i="8"/>
  <c r="E185" i="8" s="1"/>
  <c r="K182" i="8"/>
  <c r="L182" i="8" s="1"/>
  <c r="F183" i="8"/>
  <c r="G183" i="8" s="1"/>
  <c r="I185" i="8" l="1"/>
  <c r="J184" i="8"/>
  <c r="D186" i="8"/>
  <c r="E186" i="8" s="1"/>
  <c r="K183" i="8"/>
  <c r="L183" i="8" s="1"/>
  <c r="F184" i="8"/>
  <c r="G184" i="8" s="1"/>
  <c r="I186" i="8" l="1"/>
  <c r="J185" i="8"/>
  <c r="D187" i="8"/>
  <c r="E187" i="8" s="1"/>
  <c r="K184" i="8"/>
  <c r="L184" i="8" s="1"/>
  <c r="F185" i="8"/>
  <c r="G185" i="8" s="1"/>
  <c r="I187" i="8" l="1"/>
  <c r="J187" i="8" s="1"/>
  <c r="J186" i="8"/>
  <c r="K185" i="8"/>
  <c r="L185" i="8" s="1"/>
  <c r="F186" i="8"/>
  <c r="G186" i="8" s="1"/>
  <c r="D188" i="8"/>
  <c r="E188" i="8" s="1"/>
  <c r="F187" i="8" l="1"/>
  <c r="G187" i="8" s="1"/>
  <c r="K186" i="8"/>
  <c r="L186" i="8" s="1"/>
  <c r="D189" i="8"/>
  <c r="E189" i="8" s="1"/>
  <c r="K187" i="8" l="1"/>
  <c r="L187" i="8" s="1"/>
  <c r="F188" i="8"/>
  <c r="G188" i="8" s="1"/>
  <c r="D190" i="8"/>
  <c r="E190" i="8" s="1"/>
  <c r="F190" i="8" l="1"/>
  <c r="D191" i="8"/>
  <c r="E191" i="8" s="1"/>
  <c r="F189" i="8"/>
  <c r="I190" i="8"/>
  <c r="I191" i="8" l="1"/>
  <c r="J190" i="8"/>
  <c r="G189" i="8"/>
  <c r="D192" i="8"/>
  <c r="E192" i="8" s="1"/>
  <c r="G190" i="8"/>
  <c r="I192" i="8" l="1"/>
  <c r="J191" i="8"/>
  <c r="D193" i="8"/>
  <c r="E193" i="8" s="1"/>
  <c r="F191" i="8"/>
  <c r="G191" i="8" s="1"/>
  <c r="K190" i="8"/>
  <c r="L190" i="8" s="1"/>
  <c r="I193" i="8" l="1"/>
  <c r="J192" i="8"/>
  <c r="K191" i="8"/>
  <c r="L191" i="8" s="1"/>
  <c r="F192" i="8"/>
  <c r="G192" i="8" s="1"/>
  <c r="D194" i="8"/>
  <c r="E194" i="8" s="1"/>
  <c r="I194" i="8" l="1"/>
  <c r="J193" i="8"/>
  <c r="D195" i="8"/>
  <c r="E195" i="8" s="1"/>
  <c r="F193" i="8"/>
  <c r="G193" i="8" s="1"/>
  <c r="K192" i="8"/>
  <c r="L192" i="8" s="1"/>
  <c r="I195" i="8" l="1"/>
  <c r="J194" i="8"/>
  <c r="K193" i="8"/>
  <c r="L193" i="8" s="1"/>
  <c r="F194" i="8"/>
  <c r="G194" i="8" s="1"/>
  <c r="D196" i="8"/>
  <c r="E196" i="8" s="1"/>
  <c r="I196" i="8" l="1"/>
  <c r="J195" i="8"/>
  <c r="D197" i="8"/>
  <c r="E197" i="8" s="1"/>
  <c r="F195" i="8"/>
  <c r="G195" i="8" s="1"/>
  <c r="K194" i="8"/>
  <c r="L194" i="8" s="1"/>
  <c r="I197" i="8" l="1"/>
  <c r="J196" i="8"/>
  <c r="F196" i="8"/>
  <c r="G196" i="8" s="1"/>
  <c r="D198" i="8"/>
  <c r="E198" i="8" s="1"/>
  <c r="K195" i="8"/>
  <c r="L195" i="8" s="1"/>
  <c r="I198" i="8" l="1"/>
  <c r="J197" i="8"/>
  <c r="D199" i="8"/>
  <c r="E199" i="8" s="1"/>
  <c r="K196" i="8"/>
  <c r="L196" i="8" s="1"/>
  <c r="F197" i="8"/>
  <c r="G197" i="8" s="1"/>
  <c r="I199" i="8" l="1"/>
  <c r="J198" i="8"/>
  <c r="D200" i="8"/>
  <c r="E200" i="8" s="1"/>
  <c r="K197" i="8"/>
  <c r="L197" i="8" s="1"/>
  <c r="F198" i="8"/>
  <c r="G198" i="8" s="1"/>
  <c r="I200" i="8" l="1"/>
  <c r="J199" i="8"/>
  <c r="K198" i="8"/>
  <c r="L198" i="8" s="1"/>
  <c r="D201" i="8"/>
  <c r="E201" i="8" s="1"/>
  <c r="F199" i="8"/>
  <c r="G199" i="8" s="1"/>
  <c r="I201" i="8" l="1"/>
  <c r="J200" i="8"/>
  <c r="F200" i="8"/>
  <c r="G200" i="8" s="1"/>
  <c r="D202" i="8"/>
  <c r="E202" i="8" s="1"/>
  <c r="K199" i="8"/>
  <c r="L199" i="8" s="1"/>
  <c r="I202" i="8" l="1"/>
  <c r="J201" i="8"/>
  <c r="D203" i="8"/>
  <c r="E203" i="8" s="1"/>
  <c r="F201" i="8"/>
  <c r="G201" i="8" s="1"/>
  <c r="K200" i="8"/>
  <c r="L200" i="8" s="1"/>
  <c r="I203" i="8" l="1"/>
  <c r="J202" i="8"/>
  <c r="K201" i="8"/>
  <c r="L201" i="8" s="1"/>
  <c r="F202" i="8"/>
  <c r="G202" i="8" s="1"/>
  <c r="D204" i="8"/>
  <c r="E204" i="8" s="1"/>
  <c r="I204" i="8" l="1"/>
  <c r="J203" i="8"/>
  <c r="D205" i="8"/>
  <c r="E205" i="8" s="1"/>
  <c r="F203" i="8"/>
  <c r="G203" i="8" s="1"/>
  <c r="K202" i="8"/>
  <c r="L202" i="8" s="1"/>
  <c r="I205" i="8" l="1"/>
  <c r="J204" i="8"/>
  <c r="K203" i="8"/>
  <c r="L203" i="8" s="1"/>
  <c r="D206" i="8"/>
  <c r="E206" i="8" s="1"/>
  <c r="F204" i="8"/>
  <c r="G204" i="8" s="1"/>
  <c r="I206" i="8" l="1"/>
  <c r="J205" i="8"/>
  <c r="D207" i="8"/>
  <c r="E207" i="8" s="1"/>
  <c r="F205" i="8"/>
  <c r="G205" i="8" s="1"/>
  <c r="K204" i="8"/>
  <c r="L204" i="8" s="1"/>
  <c r="I207" i="8" l="1"/>
  <c r="J206" i="8"/>
  <c r="F206" i="8"/>
  <c r="G206" i="8" s="1"/>
  <c r="K205" i="8"/>
  <c r="L205" i="8" s="1"/>
  <c r="D208" i="8"/>
  <c r="E208" i="8" s="1"/>
  <c r="I208" i="8" l="1"/>
  <c r="J207" i="8"/>
  <c r="D209" i="8"/>
  <c r="E209" i="8" s="1"/>
  <c r="K206" i="8"/>
  <c r="L206" i="8" s="1"/>
  <c r="F207" i="8"/>
  <c r="G207" i="8" s="1"/>
  <c r="I209" i="8" l="1"/>
  <c r="J208" i="8"/>
  <c r="K207" i="8"/>
  <c r="L207" i="8" s="1"/>
  <c r="F208" i="8"/>
  <c r="G208" i="8" s="1"/>
  <c r="D210" i="8"/>
  <c r="E210" i="8" s="1"/>
  <c r="I210" i="8" l="1"/>
  <c r="J209" i="8"/>
  <c r="F209" i="8"/>
  <c r="G209" i="8" s="1"/>
  <c r="K208" i="8"/>
  <c r="L208" i="8" s="1"/>
  <c r="D211" i="8"/>
  <c r="E211" i="8" s="1"/>
  <c r="I211" i="8" l="1"/>
  <c r="J211" i="8" s="1"/>
  <c r="J210" i="8"/>
  <c r="D212" i="8"/>
  <c r="E212" i="8" s="1"/>
  <c r="K209" i="8"/>
  <c r="L209" i="8" s="1"/>
  <c r="F210" i="8"/>
  <c r="G210" i="8" s="1"/>
  <c r="F211" i="8" l="1"/>
  <c r="F212" i="8" s="1"/>
  <c r="G212" i="8" s="1"/>
  <c r="K210" i="8"/>
  <c r="L210" i="8" s="1"/>
  <c r="K211" i="8" l="1"/>
  <c r="L211" i="8" s="1"/>
  <c r="G211" i="8"/>
</calcChain>
</file>

<file path=xl/sharedStrings.xml><?xml version="1.0" encoding="utf-8"?>
<sst xmlns="http://schemas.openxmlformats.org/spreadsheetml/2006/main" count="214" uniqueCount="89">
  <si>
    <t>Bq</t>
  </si>
  <si>
    <t>Lieferzeit=</t>
  </si>
  <si>
    <t>HWZ [h]</t>
  </si>
  <si>
    <t>h</t>
  </si>
  <si>
    <t>Tc-99m</t>
  </si>
  <si>
    <t>Mo-99</t>
  </si>
  <si>
    <t>[h]</t>
  </si>
  <si>
    <t>dt[h] =</t>
  </si>
  <si>
    <t>Eluat</t>
  </si>
  <si>
    <t>Herstellung</t>
  </si>
  <si>
    <t>[GBq]</t>
  </si>
  <si>
    <t>lambda</t>
  </si>
  <si>
    <t>Zerf. %</t>
  </si>
  <si>
    <t>A(MNuk)</t>
  </si>
  <si>
    <t>A(TNuk)</t>
  </si>
  <si>
    <t>A(ToNuk)</t>
  </si>
  <si>
    <t>Mutter-Nuklid</t>
  </si>
  <si>
    <t>Tochter-Nuklid</t>
  </si>
  <si>
    <t>Tc-99</t>
  </si>
  <si>
    <t>-</t>
  </si>
  <si>
    <t>Kalibrierung:</t>
  </si>
  <si>
    <t>Zerfall Tc-99m</t>
  </si>
  <si>
    <t>Ausbeute</t>
  </si>
  <si>
    <t>GBq</t>
  </si>
  <si>
    <t>HWZ 
[h]</t>
  </si>
  <si>
    <t>Lambda
[1/h]</t>
  </si>
  <si>
    <t>[Teilchen]</t>
  </si>
  <si>
    <t>Im Generator</t>
  </si>
  <si>
    <t>N (TNuk)</t>
  </si>
  <si>
    <t>Lambda
[1/s]</t>
  </si>
  <si>
    <t>N1</t>
  </si>
  <si>
    <t>Dieser geteilte Chatverlauf wurde von KI generiert und dient nur als Referenz.</t>
  </si>
  <si>
    <t>Ich kenne N1(0) nicht. Ich kenne vom Generator den Herstellungszeitpunkt und muss davon ausgehen, dass der Generator zu diesem Zeitpunkt ausgespült wurde; N2(0)=0, N3(0)=0. Daneben kenne ich nur den Zeitpunkt der Kalibrierung des Generators, der Zeitpunkt, wo der Generator seine Nennaktivität hat (Tc-99m; z.B. 20 GBq). Wie komme ich von dieser Nennaktivität auf N1?</t>
  </si>
  <si>
    <t>Lassen Sie uns das schrittweise lösen.</t>
  </si>
  <si>
    <t>Schritt 1: Zusammenhang zwischen Aktivität und Atomzahl</t>
  </si>
  <si>
    <t>Die Aktivität AA ist die Anzahl der Zerfälle pro Sekunde:</t>
  </si>
  <si>
    <t>A(t)=λ⋅N(t)A(t)=λ⋅N(t)</t>
  </si>
  <si>
    <t>ATc99m(tcal)=λ2⋅N2(tcal)ATc99m​(tcal​)=λ2​⋅N2​(tcal​)</t>
  </si>
  <si>
    <t>N2(tcal)=ATc99m(tcal)λ2N2​(tcal​)=λ2​ATc99m​(tcal​)​​</t>
  </si>
  <si>
    <t>Mit Ihrem Beispiel:</t>
  </si>
  <si>
    <t>N2(tcal)=2.0×1010 Bq3.21×10−5 s−1≈6.23×1014 AtomeN2​(tcal​)=3.21×10−5 s−12.0×1010 Bq​≈6.23×1014 Atome</t>
  </si>
  <si>
    <t>Schritt 2: Von N2(tcal)N2​(tcal​) zurück zu N1(0)N1​(0)</t>
  </si>
  <si>
    <t>Sie kennen den Herstellungszeitpunkt t0t0​ (wo N2(0)=0,N3(0)=0N2​(0)=0,N3​(0)=0) und den Kalibrierungszeitpunkt tcaltcal​. Die vergangene Zeit ist t=tcal−t0t=tcal​−t0​.</t>
  </si>
  <si>
    <t>Die Gleichung für N2(t)N2​(t) unter Berücksichtigung des direkten Zerfalls (β=0.86,α=0.14β=0.86,α=0.14) ist:</t>
  </si>
  <si>
    <t>N2(t)=βλ1N1(0)λ2−λ1(e−λ1t−e−λ2t)N2​(t)=λ2​−λ1​βλ1​N1​(0)​(e−λ1​t−e−λ2​t)</t>
  </si>
  <si>
    <t>Diese können wir nach N1(0)N1​(0) umstellen, da wir N2(tcal)N2​(tcal​) aus Schritt 1 kennen:</t>
  </si>
  <si>
    <t>N1(0)=N2(tcal)⋅λ2−λ1βλ1(e−λ1t−e−λ2t)N1​(0)=N2​(tcal​)⋅βλ1​(e−λ1​t−e−λ2​t)λ2​−λ1​​​</t>
  </si>
  <si>
    <t>Beispielrechnung:</t>
  </si>
  <si>
    <t>Angenommen, die Kalibrierung erfolgt 24 Stunden nach Herstellung (t=24 ht=24 h).</t>
  </si>
  <si>
    <t>λ1=ln⁡(2)66 h=0.0105 h−1λ1​=66 hln(2)​=0.0105 h−1</t>
  </si>
  <si>
    <t>λ2=0.1155 h−1λ2​=0.1155 h−1</t>
  </si>
  <si>
    <t>β=0.86β=0.86</t>
  </si>
  <si>
    <t>e−λ1t=e−0.0105⋅24=e−0.252≈0.777e−λ1​t=e−0.0105⋅24=e−0.252≈0.777</t>
  </si>
  <si>
    <t>e−λ2t=e−0.1155⋅24=e−2.772≈0.0626e−λ2​t=e−0.1155⋅24=e−2.772≈0.0626</t>
  </si>
  <si>
    <t>e−λ1t−e−λ2t≈0.777−0.0626=0.7144e−λ1​t−e−λ2​t≈0.777−0.0626=0.7144</t>
  </si>
  <si>
    <t>N1(0)=(6.23×1014)⋅0.1155−0.01050.86⋅0.0105⋅0.7144N1​(0)=(6.23×1014)⋅0.86⋅0.0105⋅0.71440.1155−0.0105​N1(0)≈(6.23×1014)⋅0.1050.006445≈(6.23×1014)⋅16.3≈1.01×1016 Atome Mo-99 zum Zeitpunkt t0N1​(0)≈(6.23×1014)⋅0.0064450.105​≈(6.23×1014)⋅16.3≈1.01×1016 Atome Mo-99 zum Zeitpunkt t0​</t>
  </si>
  <si>
    <t>Schritt 3: Berechnung der Aktivität von Mo-99 zum Zeitpunkt t0t0​</t>
  </si>
  <si>
    <t>Die anfängliche Mo-99-Aktivität AMo99(0)AMo99​(0) ist oft die interessantere Größe:</t>
  </si>
  <si>
    <t>AMo99(0)=λ1⋅N1(0)AMo99​(0)=λ1​⋅N1​(0)</t>
  </si>
  <si>
    <t>Im Beispiel:</t>
  </si>
  <si>
    <t>AMo99(0)=0.0105 h−1⋅1.01×1016 AtomeAMo99​(0)=0.0105 h−1⋅1.01×1016 Atome</t>
  </si>
  <si>
    <t>Umrechnung in Bq: λ1λ1​ in s⁻¹: 0.0105/3600=2.92×10−6 s−10.0105/3600=2.92×10−6 s−1</t>
  </si>
  <si>
    <t>AMo99(0)≈2.92×10−6⋅1.01×1016≈2.95×1010 Bq=29.5 GBqAMo99​(0)≈2.92×10−6⋅1.01×1016≈2.95×1010 Bq=29.5 GBq</t>
  </si>
  <si>
    <t>Zusammenfassung des praktischen Rechenwegs</t>
  </si>
  <si>
    <t>1. Aus der kalibrierten Tc-99m-Aktivität ATc(tcal)ATc​(tcal​):</t>
  </si>
  <si>
    <t>N2(tcal)=ATc(tcal)/λ2N2​(tcal​)=ATc​(tcal​)/λ2​</t>
  </si>
  <si>
    <t>2. Aus der vergangenen Zeit t=tcal−t0t=tcal​−t0​ und den Zerfallskonstanten:</t>
  </si>
  <si>
    <t>N1(0)=N2(tcal)⋅λ2−λ1βλ1(e−λ1t−e−λ2t)N1​(0)=N2​(tcal​)⋅βλ1​(e−λ1​t−e−λ2​t)λ2​−λ1​​</t>
  </si>
  <si>
    <t>3. Die anfängliche Mo-99-Aktivität ist dann:</t>
  </si>
  <si>
    <t>AMo(0)=λ1⋅N1(0)AMo​(0)=λ1​⋅N1​(0)</t>
  </si>
  <si>
    <t>Exzellente Frage! Sie bringt uns genau zu den praktischen Berechnungen, die ein Physiker oder Techniker im Nuklearmedizin-Labor durchführen muss. Das Problem ist: Wir wissen N1(0)N1​(0) des Mo-99 nicht direkt, sondern nur die kalibrierte Tc-99m-Aktivität zu einem bestimmten Kalibrierungszeitpunkt tcaltcal​.</t>
  </si>
  <si>
    <t>Für Tc-99m zur Kalibrierzeit tcaltcal​ gilt:</t>
  </si>
  <si>
    <t>Sie kennen ATc99m(tcal)ATc99m​(tcal​) (z.B. 20 GBq = 2.0 × 10¹⁰ Bq) und λ2=ln⁡(2)6 h=0.693121600 s≈3.21×10−5 s−1λ2​=6 hln(2)​=21600 s0.6931​≈3.21×10−5 s−1.</t>
  </si>
  <si>
    <t>Damit können Sie direkt die Anzahl der Tc-99m-Atome zur Kalibrierzeit berechnen:</t>
  </si>
  <si>
    <t>Das ist ein plausibler Wert: Ein Generator mit etwa 30 GBq Mo-99 zum Herstellungszeitpunkt liefert nach 24 Stunden (etwa eine Halbwertszeit von Tc-99m) die kalibrierten 20 GBq Tc-99m.</t>
  </si>
  <si>
    <t>Mit N1(0)N1​(0) kennen Sie nun den kompletten Anfangszustand des Generators und können mit den in der vorherigen Antwort gegebenen Formeln den Verlauf von N2(t)N2​(t) und N3(t)N3​(t) für jeden beliebigen Zeitpunkt berechnen – und damit insbesondere auch das gesuchte Verhältnis N2/N3N2​/N3​.</t>
  </si>
  <si>
    <t>Lieferzeit [h]:</t>
  </si>
  <si>
    <t>Eluierung alle 24 Stunden</t>
  </si>
  <si>
    <t>Atome</t>
  </si>
  <si>
    <t>[GBq]2</t>
  </si>
  <si>
    <t>Atome3</t>
  </si>
  <si>
    <t>Spalte4</t>
  </si>
  <si>
    <t>Spalte5</t>
  </si>
  <si>
    <t>Liefer-Aktivität:</t>
  </si>
  <si>
    <t>Herstellungs-Aktivität:</t>
  </si>
  <si>
    <t>gewünschte Ausbeute am 7.Tag:</t>
  </si>
  <si>
    <t>Herstellung:</t>
  </si>
  <si>
    <t>Eluierung 8:oo, 13:oo und 17:oo Uhr</t>
  </si>
  <si>
    <t>Eluierung um 8:oo Uhr und 13:oo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</si>
</sst>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000"/>
    <numFmt numFmtId="166" formatCode="0.000"/>
    <numFmt numFmtId="167" formatCode="0.0"/>
    <numFmt numFmtId="168" formatCode="0.0E+00"/>
    <numFmt numFmtId="169" formatCode="0.0%"/>
    <numFmt numFmtId="170" formatCode="_-* #,##0.0\ _€_-;\-* #,##0.0\ _€_-;_-* &quot;-&quot;?\ _€_-;_-@_-"/>
    <numFmt numFmtId="171" formatCode="#,##0.0\ _€"/>
  </numFmts>
  <fonts count="17" x14ac:knownFonts="1">
    <font>
      <sz val="8"/>
      <name val="Arial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color indexed="5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24"/>
      <name val="Arial"/>
      <family val="2"/>
    </font>
    <font>
      <b/>
      <sz val="10"/>
      <color theme="7" tint="0.79998168889431442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ck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168" fontId="0" fillId="0" borderId="0" xfId="0" applyNumberFormat="1"/>
    <xf numFmtId="167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9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0" applyNumberFormat="1" applyFont="1"/>
    <xf numFmtId="167" fontId="5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169" fontId="1" fillId="0" borderId="0" xfId="0" applyNumberFormat="1" applyFont="1" applyAlignment="1">
      <alignment horizontal="centerContinuous"/>
    </xf>
    <xf numFmtId="169" fontId="2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quotePrefix="1" applyNumberFormat="1"/>
    <xf numFmtId="9" fontId="2" fillId="0" borderId="0" xfId="0" applyNumberFormat="1" applyFont="1" applyAlignment="1">
      <alignment horizontal="center"/>
    </xf>
    <xf numFmtId="0" fontId="0" fillId="4" borderId="0" xfId="0" applyFill="1"/>
    <xf numFmtId="169" fontId="2" fillId="4" borderId="0" xfId="0" applyNumberFormat="1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167" fontId="2" fillId="2" borderId="0" xfId="0" applyNumberFormat="1" applyFont="1" applyFill="1" applyAlignment="1">
      <alignment horizontal="center"/>
    </xf>
    <xf numFmtId="167" fontId="2" fillId="4" borderId="0" xfId="0" applyNumberFormat="1" applyFont="1" applyFill="1" applyAlignment="1">
      <alignment horizontal="center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7" fontId="2" fillId="5" borderId="0" xfId="0" applyNumberFormat="1" applyFont="1" applyFill="1" applyAlignment="1">
      <alignment horizontal="center"/>
    </xf>
    <xf numFmtId="169" fontId="2" fillId="5" borderId="0" xfId="0" applyNumberFormat="1" applyFont="1" applyFill="1" applyAlignment="1">
      <alignment horizontal="center"/>
    </xf>
    <xf numFmtId="9" fontId="5" fillId="0" borderId="0" xfId="0" applyNumberFormat="1" applyFont="1"/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7" fontId="11" fillId="3" borderId="2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167" fontId="10" fillId="0" borderId="0" xfId="0" applyNumberFormat="1" applyFont="1"/>
    <xf numFmtId="0" fontId="10" fillId="0" borderId="0" xfId="0" applyFont="1"/>
    <xf numFmtId="165" fontId="10" fillId="0" borderId="0" xfId="0" applyNumberFormat="1" applyFont="1"/>
    <xf numFmtId="9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9" fontId="1" fillId="0" borderId="0" xfId="0" applyNumberFormat="1" applyFont="1" applyAlignment="1">
      <alignment horizontal="center"/>
    </xf>
    <xf numFmtId="164" fontId="4" fillId="7" borderId="0" xfId="0" applyNumberFormat="1" applyFont="1" applyFill="1"/>
    <xf numFmtId="0" fontId="13" fillId="8" borderId="7" xfId="0" applyFont="1" applyFill="1" applyBorder="1"/>
    <xf numFmtId="170" fontId="13" fillId="8" borderId="8" xfId="0" applyNumberFormat="1" applyFont="1" applyFill="1" applyBorder="1"/>
    <xf numFmtId="168" fontId="14" fillId="8" borderId="8" xfId="0" applyNumberFormat="1" applyFont="1" applyFill="1" applyBorder="1"/>
    <xf numFmtId="171" fontId="13" fillId="8" borderId="8" xfId="0" applyNumberFormat="1" applyFont="1" applyFill="1" applyBorder="1"/>
    <xf numFmtId="9" fontId="13" fillId="8" borderId="8" xfId="0" applyNumberFormat="1" applyFont="1" applyFill="1" applyBorder="1" applyAlignment="1">
      <alignment horizontal="center"/>
    </xf>
    <xf numFmtId="0" fontId="13" fillId="8" borderId="8" xfId="0" applyFont="1" applyFill="1" applyBorder="1"/>
    <xf numFmtId="164" fontId="14" fillId="8" borderId="8" xfId="0" applyNumberFormat="1" applyFont="1" applyFill="1" applyBorder="1"/>
    <xf numFmtId="9" fontId="13" fillId="8" borderId="9" xfId="0" applyNumberFormat="1" applyFont="1" applyFill="1" applyBorder="1"/>
    <xf numFmtId="0" fontId="13" fillId="11" borderId="7" xfId="0" applyFont="1" applyFill="1" applyBorder="1"/>
    <xf numFmtId="9" fontId="13" fillId="11" borderId="5" xfId="0" applyNumberFormat="1" applyFont="1" applyFill="1" applyBorder="1" applyAlignment="1">
      <alignment horizontal="center"/>
    </xf>
    <xf numFmtId="168" fontId="13" fillId="11" borderId="8" xfId="0" applyNumberFormat="1" applyFont="1" applyFill="1" applyBorder="1"/>
    <xf numFmtId="168" fontId="13" fillId="11" borderId="9" xfId="0" applyNumberFormat="1" applyFont="1" applyFill="1" applyBorder="1"/>
    <xf numFmtId="2" fontId="13" fillId="11" borderId="8" xfId="0" applyNumberFormat="1" applyFont="1" applyFill="1" applyBorder="1"/>
    <xf numFmtId="9" fontId="13" fillId="0" borderId="0" xfId="0" applyNumberFormat="1" applyFont="1"/>
    <xf numFmtId="165" fontId="13" fillId="0" borderId="0" xfId="0" applyNumberFormat="1" applyFont="1" applyAlignment="1">
      <alignment horizontal="center"/>
    </xf>
    <xf numFmtId="0" fontId="13" fillId="0" borderId="0" xfId="0" applyFont="1"/>
    <xf numFmtId="166" fontId="13" fillId="0" borderId="0" xfId="0" applyNumberFormat="1" applyFont="1"/>
    <xf numFmtId="2" fontId="13" fillId="0" borderId="0" xfId="0" applyNumberFormat="1" applyFont="1"/>
    <xf numFmtId="169" fontId="13" fillId="11" borderId="1" xfId="0" applyNumberFormat="1" applyFont="1" applyFill="1" applyBorder="1" applyAlignment="1">
      <alignment horizontal="center"/>
    </xf>
    <xf numFmtId="0" fontId="13" fillId="11" borderId="2" xfId="0" applyFont="1" applyFill="1" applyBorder="1"/>
    <xf numFmtId="169" fontId="13" fillId="11" borderId="4" xfId="0" applyNumberFormat="1" applyFont="1" applyFill="1" applyBorder="1" applyAlignment="1">
      <alignment horizontal="center"/>
    </xf>
    <xf numFmtId="171" fontId="13" fillId="11" borderId="0" xfId="0" applyNumberFormat="1" applyFont="1" applyFill="1"/>
    <xf numFmtId="1" fontId="13" fillId="11" borderId="2" xfId="0" applyNumberFormat="1" applyFont="1" applyFill="1" applyBorder="1" applyAlignment="1">
      <alignment horizontal="center"/>
    </xf>
    <xf numFmtId="2" fontId="13" fillId="11" borderId="2" xfId="0" applyNumberFormat="1" applyFont="1" applyFill="1" applyBorder="1" applyAlignment="1">
      <alignment horizontal="center"/>
    </xf>
    <xf numFmtId="168" fontId="13" fillId="11" borderId="3" xfId="0" applyNumberFormat="1" applyFont="1" applyFill="1" applyBorder="1" applyAlignment="1">
      <alignment horizontal="center"/>
    </xf>
    <xf numFmtId="0" fontId="13" fillId="11" borderId="5" xfId="0" quotePrefix="1" applyFont="1" applyFill="1" applyBorder="1" applyAlignment="1">
      <alignment horizontal="center"/>
    </xf>
    <xf numFmtId="2" fontId="13" fillId="11" borderId="5" xfId="0" applyNumberFormat="1" applyFont="1" applyFill="1" applyBorder="1" applyAlignment="1">
      <alignment horizontal="center"/>
    </xf>
    <xf numFmtId="0" fontId="13" fillId="11" borderId="6" xfId="0" applyFont="1" applyFill="1" applyBorder="1" applyAlignment="1">
      <alignment horizontal="center"/>
    </xf>
    <xf numFmtId="168" fontId="13" fillId="12" borderId="13" xfId="0" applyNumberFormat="1" applyFont="1" applyFill="1" applyBorder="1"/>
    <xf numFmtId="170" fontId="0" fillId="0" borderId="0" xfId="0" applyNumberFormat="1"/>
    <xf numFmtId="170" fontId="0" fillId="0" borderId="0" xfId="0" quotePrefix="1" applyNumberFormat="1"/>
    <xf numFmtId="0" fontId="0" fillId="0" borderId="0" xfId="0" quotePrefix="1" applyAlignment="1">
      <alignment horizontal="left"/>
    </xf>
    <xf numFmtId="0" fontId="16" fillId="9" borderId="14" xfId="0" applyFont="1" applyFill="1" applyBorder="1" applyAlignment="1">
      <alignment horizontal="center"/>
    </xf>
    <xf numFmtId="167" fontId="16" fillId="9" borderId="15" xfId="0" applyNumberFormat="1" applyFont="1" applyFill="1" applyBorder="1" applyAlignment="1">
      <alignment horizontal="center"/>
    </xf>
    <xf numFmtId="167" fontId="16" fillId="5" borderId="15" xfId="0" applyNumberFormat="1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169" fontId="16" fillId="5" borderId="16" xfId="0" applyNumberFormat="1" applyFont="1" applyFill="1" applyBorder="1" applyAlignment="1">
      <alignment horizontal="center"/>
    </xf>
    <xf numFmtId="0" fontId="15" fillId="10" borderId="17" xfId="0" applyFont="1" applyFill="1" applyBorder="1" applyAlignment="1">
      <alignment horizontal="center"/>
    </xf>
    <xf numFmtId="167" fontId="15" fillId="10" borderId="2" xfId="0" applyNumberFormat="1" applyFont="1" applyFill="1" applyBorder="1" applyAlignment="1">
      <alignment horizontal="center"/>
    </xf>
    <xf numFmtId="168" fontId="15" fillId="10" borderId="2" xfId="0" applyNumberFormat="1" applyFont="1" applyFill="1" applyBorder="1" applyAlignment="1">
      <alignment horizontal="center"/>
    </xf>
    <xf numFmtId="168" fontId="15" fillId="3" borderId="2" xfId="0" applyNumberFormat="1" applyFont="1" applyFill="1" applyBorder="1" applyAlignment="1">
      <alignment horizontal="center"/>
    </xf>
    <xf numFmtId="9" fontId="15" fillId="10" borderId="16" xfId="0" applyNumberFormat="1" applyFont="1" applyFill="1" applyBorder="1"/>
    <xf numFmtId="0" fontId="15" fillId="0" borderId="14" xfId="0" applyFont="1" applyBorder="1" applyAlignment="1">
      <alignment horizontal="center"/>
    </xf>
    <xf numFmtId="167" fontId="15" fillId="0" borderId="15" xfId="0" applyNumberFormat="1" applyFont="1" applyBorder="1" applyAlignment="1">
      <alignment horizontal="center"/>
    </xf>
    <xf numFmtId="168" fontId="15" fillId="0" borderId="15" xfId="0" applyNumberFormat="1" applyFont="1" applyBorder="1" applyAlignment="1">
      <alignment horizontal="center"/>
    </xf>
    <xf numFmtId="167" fontId="11" fillId="3" borderId="15" xfId="0" applyNumberFormat="1" applyFont="1" applyFill="1" applyBorder="1" applyAlignment="1">
      <alignment horizontal="center"/>
    </xf>
    <xf numFmtId="168" fontId="15" fillId="3" borderId="15" xfId="0" applyNumberFormat="1" applyFont="1" applyFill="1" applyBorder="1" applyAlignment="1">
      <alignment horizontal="center"/>
    </xf>
    <xf numFmtId="9" fontId="15" fillId="0" borderId="16" xfId="0" applyNumberFormat="1" applyFont="1" applyBorder="1"/>
    <xf numFmtId="0" fontId="15" fillId="10" borderId="14" xfId="0" applyFont="1" applyFill="1" applyBorder="1" applyAlignment="1">
      <alignment horizontal="center"/>
    </xf>
    <xf numFmtId="167" fontId="15" fillId="10" borderId="15" xfId="0" applyNumberFormat="1" applyFont="1" applyFill="1" applyBorder="1" applyAlignment="1">
      <alignment horizontal="center"/>
    </xf>
    <xf numFmtId="168" fontId="15" fillId="10" borderId="15" xfId="0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167" fontId="15" fillId="0" borderId="11" xfId="0" applyNumberFormat="1" applyFont="1" applyBorder="1" applyAlignment="1">
      <alignment horizontal="center"/>
    </xf>
    <xf numFmtId="168" fontId="15" fillId="0" borderId="11" xfId="0" applyNumberFormat="1" applyFont="1" applyBorder="1" applyAlignment="1">
      <alignment horizontal="center"/>
    </xf>
    <xf numFmtId="167" fontId="11" fillId="3" borderId="11" xfId="0" applyNumberFormat="1" applyFont="1" applyFill="1" applyBorder="1" applyAlignment="1">
      <alignment horizontal="center"/>
    </xf>
    <xf numFmtId="168" fontId="15" fillId="3" borderId="11" xfId="0" applyNumberFormat="1" applyFont="1" applyFill="1" applyBorder="1" applyAlignment="1">
      <alignment horizontal="center"/>
    </xf>
    <xf numFmtId="9" fontId="15" fillId="0" borderId="12" xfId="0" applyNumberFormat="1" applyFont="1" applyBorder="1"/>
    <xf numFmtId="168" fontId="16" fillId="5" borderId="15" xfId="0" applyNumberFormat="1" applyFont="1" applyFill="1" applyBorder="1" applyAlignment="1">
      <alignment horizontal="center"/>
    </xf>
    <xf numFmtId="168" fontId="11" fillId="3" borderId="2" xfId="0" applyNumberFormat="1" applyFont="1" applyFill="1" applyBorder="1" applyAlignment="1">
      <alignment horizontal="center"/>
    </xf>
    <xf numFmtId="168" fontId="11" fillId="3" borderId="15" xfId="0" applyNumberFormat="1" applyFont="1" applyFill="1" applyBorder="1" applyAlignment="1">
      <alignment horizontal="center"/>
    </xf>
    <xf numFmtId="168" fontId="11" fillId="3" borderId="11" xfId="0" applyNumberFormat="1" applyFont="1" applyFill="1" applyBorder="1" applyAlignment="1">
      <alignment horizontal="center"/>
    </xf>
    <xf numFmtId="167" fontId="2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6" fillId="0" borderId="0" xfId="0" applyFont="1" applyAlignment="1">
      <alignment horizontal="center"/>
    </xf>
    <xf numFmtId="167" fontId="2" fillId="2" borderId="0" xfId="0" applyNumberFormat="1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1" fillId="0" borderId="0" xfId="0" applyNumberFormat="1" applyFont="1" applyAlignment="1">
      <alignment horizontal="center" wrapText="1"/>
    </xf>
    <xf numFmtId="170" fontId="2" fillId="0" borderId="0" xfId="0" applyNumberFormat="1" applyFont="1" applyAlignment="1">
      <alignment horizontal="center"/>
    </xf>
    <xf numFmtId="170" fontId="2" fillId="2" borderId="0" xfId="0" applyNumberFormat="1" applyFont="1" applyFill="1" applyAlignment="1">
      <alignment horizontal="center"/>
    </xf>
    <xf numFmtId="170" fontId="0" fillId="5" borderId="0" xfId="0" applyNumberFormat="1" applyFill="1" applyAlignment="1">
      <alignment horizontal="center"/>
    </xf>
    <xf numFmtId="170" fontId="2" fillId="5" borderId="0" xfId="0" applyNumberFormat="1" applyFont="1" applyFill="1" applyAlignment="1">
      <alignment horizontal="center"/>
    </xf>
    <xf numFmtId="170" fontId="16" fillId="9" borderId="14" xfId="0" applyNumberFormat="1" applyFont="1" applyFill="1" applyBorder="1" applyAlignment="1">
      <alignment horizontal="center"/>
    </xf>
    <xf numFmtId="170" fontId="15" fillId="10" borderId="17" xfId="0" applyNumberFormat="1" applyFont="1" applyFill="1" applyBorder="1" applyAlignment="1">
      <alignment horizontal="center"/>
    </xf>
    <xf numFmtId="170" fontId="15" fillId="0" borderId="14" xfId="0" applyNumberFormat="1" applyFont="1" applyBorder="1" applyAlignment="1">
      <alignment horizontal="center"/>
    </xf>
    <xf numFmtId="170" fontId="15" fillId="10" borderId="14" xfId="0" applyNumberFormat="1" applyFont="1" applyFill="1" applyBorder="1" applyAlignment="1">
      <alignment horizontal="center"/>
    </xf>
    <xf numFmtId="170" fontId="15" fillId="0" borderId="10" xfId="0" applyNumberFormat="1" applyFont="1" applyBorder="1" applyAlignment="1">
      <alignment horizontal="center"/>
    </xf>
    <xf numFmtId="9" fontId="15" fillId="10" borderId="15" xfId="0" applyNumberFormat="1" applyFont="1" applyFill="1" applyBorder="1"/>
    <xf numFmtId="170" fontId="15" fillId="0" borderId="18" xfId="0" applyNumberFormat="1" applyFont="1" applyBorder="1" applyAlignment="1">
      <alignment horizontal="center"/>
    </xf>
    <xf numFmtId="167" fontId="15" fillId="0" borderId="0" xfId="0" applyNumberFormat="1" applyFont="1" applyBorder="1" applyAlignment="1">
      <alignment horizontal="center"/>
    </xf>
    <xf numFmtId="168" fontId="15" fillId="0" borderId="0" xfId="0" applyNumberFormat="1" applyFont="1" applyBorder="1" applyAlignment="1">
      <alignment horizontal="center"/>
    </xf>
    <xf numFmtId="168" fontId="11" fillId="3" borderId="0" xfId="0" applyNumberFormat="1" applyFont="1" applyFill="1" applyBorder="1" applyAlignment="1">
      <alignment horizontal="center"/>
    </xf>
    <xf numFmtId="168" fontId="15" fillId="3" borderId="0" xfId="0" applyNumberFormat="1" applyFont="1" applyFill="1" applyBorder="1" applyAlignment="1">
      <alignment horizontal="center"/>
    </xf>
    <xf numFmtId="170" fontId="12" fillId="4" borderId="19" xfId="0" applyNumberFormat="1" applyFont="1" applyFill="1" applyBorder="1" applyAlignment="1">
      <alignment horizontal="center"/>
    </xf>
    <xf numFmtId="167" fontId="5" fillId="6" borderId="20" xfId="0" applyNumberFormat="1" applyFont="1" applyFill="1" applyBorder="1" applyAlignment="1">
      <alignment horizontal="center"/>
    </xf>
    <xf numFmtId="168" fontId="5" fillId="6" borderId="20" xfId="0" applyNumberFormat="1" applyFont="1" applyFill="1" applyBorder="1" applyAlignment="1">
      <alignment horizontal="center"/>
    </xf>
    <xf numFmtId="9" fontId="5" fillId="6" borderId="2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Betrieb!$C$25</c:f>
              <c:strCache>
                <c:ptCount val="1"/>
                <c:pt idx="0">
                  <c:v>[GBq]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Betrieb!$C$26:$C$217</c:f>
              <c:numCache>
                <c:formatCode>0.0</c:formatCode>
                <c:ptCount val="192"/>
                <c:pt idx="0">
                  <c:v>30.012718434221775</c:v>
                </c:pt>
                <c:pt idx="1">
                  <c:v>29.700109670526302</c:v>
                </c:pt>
                <c:pt idx="2">
                  <c:v>29.390757001054794</c:v>
                </c:pt>
                <c:pt idx="3">
                  <c:v>29.084626510732484</c:v>
                </c:pt>
                <c:pt idx="4">
                  <c:v>28.781684637739815</c:v>
                </c:pt>
                <c:pt idx="5">
                  <c:v>28.481898169833009</c:v>
                </c:pt>
                <c:pt idx="6">
                  <c:v>28.185234240702901</c:v>
                </c:pt>
                <c:pt idx="7">
                  <c:v>27.891660326371746</c:v>
                </c:pt>
                <c:pt idx="8">
                  <c:v>27.601144241627512</c:v>
                </c:pt>
                <c:pt idx="9">
                  <c:v>27.313654136495376</c:v>
                </c:pt>
                <c:pt idx="10">
                  <c:v>27.029158492745903</c:v>
                </c:pt>
                <c:pt idx="11">
                  <c:v>26.747626120439644</c:v>
                </c:pt>
                <c:pt idx="12">
                  <c:v>26.469026154507695</c:v>
                </c:pt>
                <c:pt idx="13">
                  <c:v>26.193328051367896</c:v>
                </c:pt>
                <c:pt idx="14">
                  <c:v>25.920501585576265</c:v>
                </c:pt>
                <c:pt idx="15">
                  <c:v>25.650516846513302</c:v>
                </c:pt>
                <c:pt idx="16">
                  <c:v>25.383344235104822</c:v>
                </c:pt>
                <c:pt idx="17">
                  <c:v>25.118954460576937</c:v>
                </c:pt>
                <c:pt idx="18">
                  <c:v>24.857318537244844</c:v>
                </c:pt>
                <c:pt idx="19">
                  <c:v>24.59840778133503</c:v>
                </c:pt>
                <c:pt idx="20">
                  <c:v>24.342193807840644</c:v>
                </c:pt>
                <c:pt idx="21">
                  <c:v>24.088648527409536</c:v>
                </c:pt>
                <c:pt idx="22">
                  <c:v>23.837744143264786</c:v>
                </c:pt>
                <c:pt idx="23">
                  <c:v>23.589453148157251</c:v>
                </c:pt>
                <c:pt idx="24">
                  <c:v>23.343748321349921</c:v>
                </c:pt>
                <c:pt idx="25">
                  <c:v>23.100602725633586</c:v>
                </c:pt>
                <c:pt idx="26">
                  <c:v>22.859989704373692</c:v>
                </c:pt>
                <c:pt idx="27">
                  <c:v>22.621882878587893</c:v>
                </c:pt>
                <c:pt idx="28">
                  <c:v>22.386256144054055</c:v>
                </c:pt>
                <c:pt idx="29">
                  <c:v>22.153083668448403</c:v>
                </c:pt>
                <c:pt idx="30">
                  <c:v>21.922339888513442</c:v>
                </c:pt>
                <c:pt idx="31">
                  <c:v>21.693999507255413</c:v>
                </c:pt>
                <c:pt idx="32">
                  <c:v>21.468037491170904</c:v>
                </c:pt>
                <c:pt idx="33">
                  <c:v>21.244429067502402</c:v>
                </c:pt>
                <c:pt idx="34">
                  <c:v>21.023149721522348</c:v>
                </c:pt>
                <c:pt idx="35">
                  <c:v>20.804175193845566</c:v>
                </c:pt>
                <c:pt idx="36">
                  <c:v>20.587481477769639</c:v>
                </c:pt>
                <c:pt idx="37">
                  <c:v>20.373044816642977</c:v>
                </c:pt>
                <c:pt idx="38">
                  <c:v>20.16084170126036</c:v>
                </c:pt>
                <c:pt idx="39">
                  <c:v>19.950848867285522</c:v>
                </c:pt>
                <c:pt idx="40">
                  <c:v>19.743043292700651</c:v>
                </c:pt>
                <c:pt idx="41">
                  <c:v>19.537402195282432</c:v>
                </c:pt>
                <c:pt idx="42">
                  <c:v>19.333903030104366</c:v>
                </c:pt>
                <c:pt idx="43">
                  <c:v>19.132523487065122</c:v>
                </c:pt>
                <c:pt idx="44">
                  <c:v>18.933241488442626</c:v>
                </c:pt>
                <c:pt idx="45">
                  <c:v>18.736035186473618</c:v>
                </c:pt>
                <c:pt idx="46">
                  <c:v>18.540882960958456</c:v>
                </c:pt>
                <c:pt idx="47">
                  <c:v>18.347763416890803</c:v>
                </c:pt>
                <c:pt idx="48">
                  <c:v>18.156655382112078</c:v>
                </c:pt>
                <c:pt idx="49">
                  <c:v>17.967537904990287</c:v>
                </c:pt>
                <c:pt idx="50">
                  <c:v>17.780390252123023</c:v>
                </c:pt>
                <c:pt idx="51">
                  <c:v>17.595191906064461</c:v>
                </c:pt>
                <c:pt idx="52">
                  <c:v>17.411922563075937</c:v>
                </c:pt>
                <c:pt idx="53">
                  <c:v>17.230562130900022</c:v>
                </c:pt>
                <c:pt idx="54">
                  <c:v>17.05109072655776</c:v>
                </c:pt>
                <c:pt idx="55">
                  <c:v>16.87348867416884</c:v>
                </c:pt>
                <c:pt idx="56">
                  <c:v>16.697736502794488</c:v>
                </c:pt>
                <c:pt idx="57">
                  <c:v>16.523814944302824</c:v>
                </c:pt>
                <c:pt idx="58">
                  <c:v>16.351704931256442</c:v>
                </c:pt>
                <c:pt idx="59">
                  <c:v>16.181387594822009</c:v>
                </c:pt>
                <c:pt idx="60">
                  <c:v>16.012844262701627</c:v>
                </c:pt>
                <c:pt idx="61">
                  <c:v>15.846056457085744</c:v>
                </c:pt>
                <c:pt idx="62">
                  <c:v>15.681005892627379</c:v>
                </c:pt>
                <c:pt idx="63">
                  <c:v>15.517674474437475</c:v>
                </c:pt>
                <c:pt idx="64">
                  <c:v>15.356044296101098</c:v>
                </c:pt>
                <c:pt idx="65">
                  <c:v>15.196097637714319</c:v>
                </c:pt>
                <c:pt idx="66">
                  <c:v>15.03781696394153</c:v>
                </c:pt>
                <c:pt idx="67">
                  <c:v>14.881184922093022</c:v>
                </c:pt>
                <c:pt idx="68">
                  <c:v>14.726184340222543</c:v>
                </c:pt>
                <c:pt idx="69">
                  <c:v>14.572798225244721</c:v>
                </c:pt>
                <c:pt idx="70">
                  <c:v>14.42100976107205</c:v>
                </c:pt>
                <c:pt idx="71">
                  <c:v>14.270802306771317</c:v>
                </c:pt>
                <c:pt idx="72">
                  <c:v>14.122159394739215</c:v>
                </c:pt>
                <c:pt idx="73">
                  <c:v>13.97506472889695</c:v>
                </c:pt>
                <c:pt idx="74">
                  <c:v>13.829502182903672</c:v>
                </c:pt>
                <c:pt idx="75">
                  <c:v>13.685455798388505</c:v>
                </c:pt>
                <c:pt idx="76">
                  <c:v>13.542909783200988</c:v>
                </c:pt>
                <c:pt idx="77">
                  <c:v>13.401848509679747</c:v>
                </c:pt>
                <c:pt idx="78">
                  <c:v>13.262256512939194</c:v>
                </c:pt>
                <c:pt idx="79">
                  <c:v>13.12411848917408</c:v>
                </c:pt>
                <c:pt idx="80">
                  <c:v>12.987419293981702</c:v>
                </c:pt>
                <c:pt idx="81">
                  <c:v>12.852143940701573</c:v>
                </c:pt>
                <c:pt idx="82">
                  <c:v>12.718277598772419</c:v>
                </c:pt>
                <c:pt idx="83">
                  <c:v>12.585805592106251</c:v>
                </c:pt>
                <c:pt idx="84">
                  <c:v>12.454713397479397</c:v>
                </c:pt>
                <c:pt idx="85">
                  <c:v>12.324986642940296</c:v>
                </c:pt>
                <c:pt idx="86">
                  <c:v>12.196611106233847</c:v>
                </c:pt>
                <c:pt idx="87">
                  <c:v>12.069572713242202</c:v>
                </c:pt>
                <c:pt idx="88">
                  <c:v>11.943857536441786</c:v>
                </c:pt>
                <c:pt idx="89">
                  <c:v>11.819451793376389</c:v>
                </c:pt>
                <c:pt idx="90">
                  <c:v>11.696341845146154</c:v>
                </c:pt>
                <c:pt idx="91">
                  <c:v>11.574514194912325</c:v>
                </c:pt>
                <c:pt idx="92">
                  <c:v>11.453955486417545</c:v>
                </c:pt>
                <c:pt idx="93">
                  <c:v>11.334652502521584</c:v>
                </c:pt>
                <c:pt idx="94">
                  <c:v>11.21659216375231</c:v>
                </c:pt>
                <c:pt idx="95">
                  <c:v>11.099761526871752</c:v>
                </c:pt>
                <c:pt idx="96">
                  <c:v>10.984147783457114</c:v>
                </c:pt>
                <c:pt idx="97">
                  <c:v>10.869738258496538</c:v>
                </c:pt>
                <c:pt idx="98">
                  <c:v>10.756520408999522</c:v>
                </c:pt>
                <c:pt idx="99">
                  <c:v>10.644481822621811</c:v>
                </c:pt>
                <c:pt idx="100">
                  <c:v>10.533610216304586</c:v>
                </c:pt>
                <c:pt idx="101">
                  <c:v>10.423893434927853</c:v>
                </c:pt>
                <c:pt idx="102">
                  <c:v>10.315319449977839</c:v>
                </c:pt>
                <c:pt idx="103">
                  <c:v>10.207876358228292</c:v>
                </c:pt>
                <c:pt idx="104">
                  <c:v>10.101552380435484</c:v>
                </c:pt>
                <c:pt idx="105">
                  <c:v>9.9963358600468375</c:v>
                </c:pt>
                <c:pt idx="106">
                  <c:v>9.8922152619229848</c:v>
                </c:pt>
                <c:pt idx="107">
                  <c:v>9.7891791710731422</c:v>
                </c:pt>
                <c:pt idx="108">
                  <c:v>9.6872162914036579</c:v>
                </c:pt>
                <c:pt idx="109">
                  <c:v>9.586315444479597</c:v>
                </c:pt>
                <c:pt idx="110">
                  <c:v>9.4864655682992201</c:v>
                </c:pt>
                <c:pt idx="111">
                  <c:v>9.3876557160812251</c:v>
                </c:pt>
                <c:pt idx="112">
                  <c:v>9.2898750550646394</c:v>
                </c:pt>
                <c:pt idx="113">
                  <c:v>9.1931128653211829</c:v>
                </c:pt>
                <c:pt idx="114">
                  <c:v>9.0973585385800178</c:v>
                </c:pt>
                <c:pt idx="115">
                  <c:v>9.0026015770647572</c:v>
                </c:pt>
                <c:pt idx="116">
                  <c:v>8.9088315923425387</c:v>
                </c:pt>
                <c:pt idx="117">
                  <c:v>8.8160383041851507</c:v>
                </c:pt>
                <c:pt idx="118">
                  <c:v>8.7242115394419475</c:v>
                </c:pt>
                <c:pt idx="119">
                  <c:v>8.6333412309245752</c:v>
                </c:pt>
                <c:pt idx="120">
                  <c:v>8.543417416303269</c:v>
                </c:pt>
                <c:pt idx="121">
                  <c:v>8.4544302370146482</c:v>
                </c:pt>
                <c:pt idx="122">
                  <c:v>8.3663699371809237</c:v>
                </c:pt>
                <c:pt idx="123">
                  <c:v>8.2792268625403089</c:v>
                </c:pt>
                <c:pt idx="124">
                  <c:v>8.1929914593886259</c:v>
                </c:pt>
                <c:pt idx="125">
                  <c:v>8.1076542735318888</c:v>
                </c:pt>
                <c:pt idx="126">
                  <c:v>8.0232059492498369</c:v>
                </c:pt>
                <c:pt idx="127">
                  <c:v>7.9396372282702226</c:v>
                </c:pt>
                <c:pt idx="128">
                  <c:v>7.8569389487538297</c:v>
                </c:pt>
                <c:pt idx="129">
                  <c:v>7.7751020442900165</c:v>
                </c:pt>
                <c:pt idx="130">
                  <c:v>7.6941175429027568</c:v>
                </c:pt>
                <c:pt idx="131">
                  <c:v>7.61397656606702</c:v>
                </c:pt>
                <c:pt idx="132">
                  <c:v>7.5346703277353884</c:v>
                </c:pt>
                <c:pt idx="133">
                  <c:v>7.456190133374835</c:v>
                </c:pt>
                <c:pt idx="134">
                  <c:v>7.3785273790135051</c:v>
                </c:pt>
                <c:pt idx="135">
                  <c:v>7.3016735502974592</c:v>
                </c:pt>
                <c:pt idx="136">
                  <c:v>7.2256202215572092</c:v>
                </c:pt>
                <c:pt idx="137">
                  <c:v>7.1503590548840021</c:v>
                </c:pt>
                <c:pt idx="138">
                  <c:v>7.0758817992157104</c:v>
                </c:pt>
                <c:pt idx="139">
                  <c:v>7.0021802894322462</c:v>
                </c:pt>
                <c:pt idx="140">
                  <c:v>6.9292464454604099</c:v>
                </c:pt>
                <c:pt idx="141">
                  <c:v>6.8570722713880361</c:v>
                </c:pt>
                <c:pt idx="142">
                  <c:v>6.7856498545874002</c:v>
                </c:pt>
                <c:pt idx="143">
                  <c:v>6.7149713648477229</c:v>
                </c:pt>
                <c:pt idx="144">
                  <c:v>6.6450290535167378</c:v>
                </c:pt>
                <c:pt idx="145">
                  <c:v>6.5758152526511786</c:v>
                </c:pt>
                <c:pt idx="146">
                  <c:v>6.507322374176125</c:v>
                </c:pt>
                <c:pt idx="147">
                  <c:v>6.439542909053114</c:v>
                </c:pt>
                <c:pt idx="148">
                  <c:v>6.3724694264568935</c:v>
                </c:pt>
                <c:pt idx="149">
                  <c:v>6.3060945729607703</c:v>
                </c:pt>
                <c:pt idx="150">
                  <c:v>6.2404110717304313</c:v>
                </c:pt>
                <c:pt idx="151">
                  <c:v>6.1754117217261753</c:v>
                </c:pt>
                <c:pt idx="152">
                  <c:v>6.1110893969134343</c:v>
                </c:pt>
                <c:pt idx="153">
                  <c:v>6.047437045481538</c:v>
                </c:pt>
                <c:pt idx="154">
                  <c:v>5.9844476890706053</c:v>
                </c:pt>
                <c:pt idx="155">
                  <c:v>5.9221144220064836</c:v>
                </c:pt>
                <c:pt idx="156">
                  <c:v>5.8604304105436764</c:v>
                </c:pt>
                <c:pt idx="157">
                  <c:v>5.7993888921161254</c:v>
                </c:pt>
                <c:pt idx="158">
                  <c:v>5.7389831745958331</c:v>
                </c:pt>
                <c:pt idx="159">
                  <c:v>5.679206635559173</c:v>
                </c:pt>
                <c:pt idx="160">
                  <c:v>5.6200527215608691</c:v>
                </c:pt>
                <c:pt idx="161">
                  <c:v>5.5615149474155174</c:v>
                </c:pt>
                <c:pt idx="162">
                  <c:v>5.5035868954866034</c:v>
                </c:pt>
                <c:pt idx="163">
                  <c:v>5.4462622149829238</c:v>
                </c:pt>
                <c:pt idx="164">
                  <c:v>5.3895346212623272</c:v>
                </c:pt>
                <c:pt idx="165">
                  <c:v>5.3333978951427214</c:v>
                </c:pt>
                <c:pt idx="166">
                  <c:v>5.2778458822202419</c:v>
                </c:pt>
                <c:pt idx="167">
                  <c:v>5.2228724921945382</c:v>
                </c:pt>
                <c:pt idx="168">
                  <c:v>5.1684716982010706</c:v>
                </c:pt>
                <c:pt idx="169">
                  <c:v>5.1146375361503793</c:v>
                </c:pt>
                <c:pt idx="170">
                  <c:v>5.0613641040742197</c:v>
                </c:pt>
                <c:pt idx="171">
                  <c:v>5.0086455614785184</c:v>
                </c:pt>
                <c:pt idx="172">
                  <c:v>4.9564761287030699</c:v>
                </c:pt>
                <c:pt idx="173">
                  <c:v>4.9048500862878894</c:v>
                </c:pt>
                <c:pt idx="174">
                  <c:v>4.8537617743461849</c:v>
                </c:pt>
                <c:pt idx="175">
                  <c:v>4.8032055919438399</c:v>
                </c:pt>
                <c:pt idx="176">
                  <c:v>4.753175996485381</c:v>
                </c:pt>
                <c:pt idx="177">
                  <c:v>4.7036675031063204</c:v>
                </c:pt>
                <c:pt idx="178">
                  <c:v>4.65467468407184</c:v>
                </c:pt>
                <c:pt idx="179">
                  <c:v>4.6061921681817379</c:v>
                </c:pt>
                <c:pt idx="180">
                  <c:v>4.5582146401815686</c:v>
                </c:pt>
                <c:pt idx="181">
                  <c:v>4.5107368401799208</c:v>
                </c:pt>
                <c:pt idx="182">
                  <c:v>4.4637535630717586</c:v>
                </c:pt>
                <c:pt idx="183">
                  <c:v>4.4172596579677812</c:v>
                </c:pt>
                <c:pt idx="184">
                  <c:v>4.371250027629709</c:v>
                </c:pt>
                <c:pt idx="185">
                  <c:v>4.3257196279114671</c:v>
                </c:pt>
                <c:pt idx="186">
                  <c:v>4.2806634672061872</c:v>
                </c:pt>
                <c:pt idx="187">
                  <c:v>4.236076605898953</c:v>
                </c:pt>
                <c:pt idx="188">
                  <c:v>4.1919541558252726</c:v>
                </c:pt>
                <c:pt idx="189">
                  <c:v>4.148291279735167</c:v>
                </c:pt>
                <c:pt idx="190">
                  <c:v>4.1050831907628584</c:v>
                </c:pt>
                <c:pt idx="191">
                  <c:v>4.0623251519019661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E-4BF4-8BF6-10FDF854C571}"/>
            </c:ext>
          </c:extLst>
        </c:ser>
        <c:ser>
          <c:idx val="3"/>
          <c:order val="1"/>
          <c:tx>
            <c:strRef>
              <c:f>Betrieb!$E$25</c:f>
              <c:strCache>
                <c:ptCount val="1"/>
                <c:pt idx="0">
                  <c:v>[GBq]2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Betrieb!$E$26:$E$217</c:f>
              <c:numCache>
                <c:formatCode>0.0</c:formatCode>
                <c:ptCount val="192"/>
                <c:pt idx="0">
                  <c:v>0</c:v>
                </c:pt>
                <c:pt idx="1">
                  <c:v>2.7922535893100062</c:v>
                </c:pt>
                <c:pt idx="2">
                  <c:v>5.2517399006337016</c:v>
                </c:pt>
                <c:pt idx="3">
                  <c:v>7.414953398842016</c:v>
                </c:pt>
                <c:pt idx="4">
                  <c:v>9.3144162815097857</c:v>
                </c:pt>
                <c:pt idx="5">
                  <c:v>10.979110532740593</c:v>
                </c:pt>
                <c:pt idx="6">
                  <c:v>12.434862986783239</c:v>
                </c:pt>
                <c:pt idx="7">
                  <c:v>13.704688512065061</c:v>
                </c:pt>
                <c:pt idx="8">
                  <c:v>14.809095870439187</c:v>
                </c:pt>
                <c:pt idx="9">
                  <c:v>15.766360311066361</c:v>
                </c:pt>
                <c:pt idx="10">
                  <c:v>16.592766516852201</c:v>
                </c:pt>
                <c:pt idx="11">
                  <c:v>17.302825127878307</c:v>
                </c:pt>
                <c:pt idx="12">
                  <c:v>17.909465715577813</c:v>
                </c:pt>
                <c:pt idx="13">
                  <c:v>18.42420876885911</c:v>
                </c:pt>
                <c:pt idx="14">
                  <c:v>18.85731897482647</c:v>
                </c:pt>
                <c:pt idx="15">
                  <c:v>19.217941828487291</c:v>
                </c:pt>
                <c:pt idx="16">
                  <c:v>19.514225384576626</c:v>
                </c:pt>
                <c:pt idx="17">
                  <c:v>19.753428767434993</c:v>
                </c:pt>
                <c:pt idx="18">
                  <c:v>19.942018879127346</c:v>
                </c:pt>
                <c:pt idx="19">
                  <c:v>20.085756589357192</c:v>
                </c:pt>
                <c:pt idx="20">
                  <c:v>20.189773551131466</c:v>
                </c:pt>
                <c:pt idx="21">
                  <c:v>20.25864066171582</c:v>
                </c:pt>
                <c:pt idx="22">
                  <c:v>20.296429077535791</c:v>
                </c:pt>
                <c:pt idx="23">
                  <c:v>20.306764592854247</c:v>
                </c:pt>
                <c:pt idx="24">
                  <c:v>20.292876103979133</c:v>
                </c:pt>
                <c:pt idx="25">
                  <c:v>20.257638802257954</c:v>
                </c:pt>
                <c:pt idx="26">
                  <c:v>20.203612669155369</c:v>
                </c:pt>
                <c:pt idx="27">
                  <c:v>20.13307678435876</c:v>
                </c:pt>
                <c:pt idx="28">
                  <c:v>20.048059902286891</c:v>
                </c:pt>
                <c:pt idx="29">
                  <c:v>19.950367702850148</c:v>
                </c:pt>
                <c:pt idx="30">
                  <c:v>19.841607078171304</c:v>
                </c:pt>
                <c:pt idx="31">
                  <c:v>19.723207777636382</c:v>
                </c:pt>
                <c:pt idx="32">
                  <c:v>19.5964416985844</c:v>
                </c:pt>
                <c:pt idx="33">
                  <c:v>19.462440078697558</c:v>
                </c:pt>
                <c:pt idx="34">
                  <c:v>19.322208818303842</c:v>
                </c:pt>
                <c:pt idx="35">
                  <c:v>19.176642135984352</c:v>
                </c:pt>
                <c:pt idx="36">
                  <c:v>19.026534738756421</c:v>
                </c:pt>
                <c:pt idx="37">
                  <c:v>18.872592668388858</c:v>
                </c:pt>
                <c:pt idx="38">
                  <c:v>18.715442967834854</c:v>
                </c:pt>
                <c:pt idx="39">
                  <c:v>18.555642296108147</c:v>
                </c:pt>
                <c:pt idx="40">
                  <c:v>18.393684605971668</c:v>
                </c:pt>
                <c:pt idx="41">
                  <c:v>18.230007986368975</c:v>
                </c:pt>
                <c:pt idx="42">
                  <c:v>18.065000760442818</c:v>
                </c:pt>
                <c:pt idx="43">
                  <c:v>17.899006920105251</c:v>
                </c:pt>
                <c:pt idx="44">
                  <c:v>17.732330969317811</c:v>
                </c:pt>
                <c:pt idx="45">
                  <c:v>17.565242240392408</c:v>
                </c:pt>
                <c:pt idx="46">
                  <c:v>17.397978740629256</c:v>
                </c:pt>
                <c:pt idx="47">
                  <c:v>17.230750580374334</c:v>
                </c:pt>
                <c:pt idx="48">
                  <c:v>17.063743028023278</c:v>
                </c:pt>
                <c:pt idx="49">
                  <c:v>16.897119232546959</c:v>
                </c:pt>
                <c:pt idx="50">
                  <c:v>16.731022649701195</c:v>
                </c:pt>
                <c:pt idx="51">
                  <c:v>16.565579204149952</c:v>
                </c:pt>
                <c:pt idx="52">
                  <c:v>16.400899216226012</c:v>
                </c:pt>
                <c:pt idx="53">
                  <c:v>16.237079118929344</c:v>
                </c:pt>
                <c:pt idx="54">
                  <c:v>16.074202987978794</c:v>
                </c:pt>
                <c:pt idx="55">
                  <c:v>15.912343905251547</c:v>
                </c:pt>
                <c:pt idx="56">
                  <c:v>15.751565173733072</c:v>
                </c:pt>
                <c:pt idx="57">
                  <c:v>15.591921400129284</c:v>
                </c:pt>
                <c:pt idx="58">
                  <c:v>15.433459459535989</c:v>
                </c:pt>
                <c:pt idx="59">
                  <c:v>15.276219354995028</c:v>
                </c:pt>
                <c:pt idx="60">
                  <c:v>15.120234983371249</c:v>
                </c:pt>
                <c:pt idx="61">
                  <c:v>14.965534817740753</c:v>
                </c:pt>
                <c:pt idx="62">
                  <c:v>14.812142515372647</c:v>
                </c:pt>
                <c:pt idx="63">
                  <c:v>14.660077459398682</c:v>
                </c:pt>
                <c:pt idx="64">
                  <c:v>14.509355241384748</c:v>
                </c:pt>
                <c:pt idx="65">
                  <c:v>14.359988091233713</c:v>
                </c:pt>
                <c:pt idx="66">
                  <c:v>14.211985260149651</c:v>
                </c:pt>
                <c:pt idx="67">
                  <c:v>14.065353361770454</c:v>
                </c:pt>
                <c:pt idx="68">
                  <c:v>13.920096676020229</c:v>
                </c:pt>
                <c:pt idx="69">
                  <c:v>13.776217419737934</c:v>
                </c:pt>
                <c:pt idx="70">
                  <c:v>13.633715987697499</c:v>
                </c:pt>
                <c:pt idx="71">
                  <c:v>13.49259116724143</c:v>
                </c:pt>
                <c:pt idx="72">
                  <c:v>13.352840329399502</c:v>
                </c:pt>
                <c:pt idx="73">
                  <c:v>13.214459599051784</c:v>
                </c:pt>
                <c:pt idx="74">
                  <c:v>13.077444006416913</c:v>
                </c:pt>
                <c:pt idx="75">
                  <c:v>12.941787621898344</c:v>
                </c:pt>
                <c:pt idx="76">
                  <c:v>12.807483676100389</c:v>
                </c:pt>
                <c:pt idx="77">
                  <c:v>12.674524666628596</c:v>
                </c:pt>
                <c:pt idx="78">
                  <c:v>12.542902453113509</c:v>
                </c:pt>
                <c:pt idx="79">
                  <c:v>12.412608341740366</c:v>
                </c:pt>
                <c:pt idx="80">
                  <c:v>12.2836331604276</c:v>
                </c:pt>
                <c:pt idx="81">
                  <c:v>12.155967325672936</c:v>
                </c:pt>
                <c:pt idx="82">
                  <c:v>12.029600901974868</c:v>
                </c:pt>
                <c:pt idx="83">
                  <c:v>11.904523654638631</c:v>
                </c:pt>
                <c:pt idx="84">
                  <c:v>11.780725096687783</c:v>
                </c:pt>
                <c:pt idx="85">
                  <c:v>11.658194530524012</c:v>
                </c:pt>
                <c:pt idx="86">
                  <c:v>11.536921084907933</c:v>
                </c:pt>
                <c:pt idx="87">
                  <c:v>11.416893747771249</c:v>
                </c:pt>
                <c:pt idx="88">
                  <c:v>11.298101395315289</c:v>
                </c:pt>
                <c:pt idx="89">
                  <c:v>11.180532817801208</c:v>
                </c:pt>
                <c:pt idx="90">
                  <c:v>11.064176742393203</c:v>
                </c:pt>
                <c:pt idx="91">
                  <c:v>10.949021853376786</c:v>
                </c:pt>
                <c:pt idx="92">
                  <c:v>10.835056810038969</c:v>
                </c:pt>
                <c:pt idx="93">
                  <c:v>10.722270262466163</c:v>
                </c:pt>
                <c:pt idx="94">
                  <c:v>10.610650865487717</c:v>
                </c:pt>
                <c:pt idx="95">
                  <c:v>10.500187290968084</c:v>
                </c:pt>
                <c:pt idx="96">
                  <c:v>10.390868238628761</c:v>
                </c:pt>
                <c:pt idx="97">
                  <c:v>10.282682445561187</c:v>
                </c:pt>
                <c:pt idx="98">
                  <c:v>10.175618694574387</c:v>
                </c:pt>
                <c:pt idx="99">
                  <c:v>10.069665821505481</c:v>
                </c:pt>
                <c:pt idx="100">
                  <c:v>9.9648127216071067</c:v>
                </c:pt>
                <c:pt idx="101">
                  <c:v>9.8610483551136294</c:v>
                </c:pt>
                <c:pt idx="102">
                  <c:v>9.7583617520766168</c:v>
                </c:pt>
                <c:pt idx="103">
                  <c:v>9.6567420165505045</c:v>
                </c:pt>
                <c:pt idx="104">
                  <c:v>9.5561783302002592</c:v>
                </c:pt>
                <c:pt idx="105">
                  <c:v>9.4566599553953452</c:v>
                </c:pt>
                <c:pt idx="106">
                  <c:v>9.3581762378470064</c:v>
                </c:pt>
                <c:pt idx="107">
                  <c:v>9.2607166088398305</c:v>
                </c:pt>
                <c:pt idx="108">
                  <c:v>9.1642705871029548</c:v>
                </c:pt>
                <c:pt idx="109">
                  <c:v>9.0688277803613495</c:v>
                </c:pt>
                <c:pt idx="110">
                  <c:v>8.9743778866031327</c:v>
                </c:pt>
                <c:pt idx="111">
                  <c:v>8.8809106950950714</c:v>
                </c:pt>
                <c:pt idx="112">
                  <c:v>8.7884160871747916</c:v>
                </c:pt>
                <c:pt idx="113">
                  <c:v>8.6968840368451588</c:v>
                </c:pt>
                <c:pt idx="114">
                  <c:v>8.6063046111935542</c:v>
                </c:pt>
                <c:pt idx="115">
                  <c:v>8.5166679706562043</c:v>
                </c:pt>
                <c:pt idx="116">
                  <c:v>8.4279643691455206</c:v>
                </c:pt>
                <c:pt idx="117">
                  <c:v>8.3401841540565851</c:v>
                </c:pt>
                <c:pt idx="118">
                  <c:v>8.2533177661668962</c:v>
                </c:pt>
                <c:pt idx="119">
                  <c:v>8.1673557394422289</c:v>
                </c:pt>
                <c:pt idx="120">
                  <c:v>8.0822887007597988</c:v>
                </c:pt>
                <c:pt idx="121">
                  <c:v>7.9981073695588769</c:v>
                </c:pt>
                <c:pt idx="122">
                  <c:v>7.9148025574277847</c:v>
                </c:pt>
                <c:pt idx="123">
                  <c:v>7.8323651676352419</c:v>
                </c:pt>
                <c:pt idx="124">
                  <c:v>7.7507861946132017</c:v>
                </c:pt>
                <c:pt idx="125">
                  <c:v>7.6700567233974315</c:v>
                </c:pt>
                <c:pt idx="126">
                  <c:v>7.5901679290315185</c:v>
                </c:pt>
                <c:pt idx="127">
                  <c:v>7.5111110759392403</c:v>
                </c:pt>
                <c:pt idx="128">
                  <c:v>7.4328775172697927</c:v>
                </c:pt>
                <c:pt idx="129">
                  <c:v>7.355458694219779</c:v>
                </c:pt>
                <c:pt idx="130">
                  <c:v>7.278846135335507</c:v>
                </c:pt>
                <c:pt idx="131">
                  <c:v>7.2030314557986816</c:v>
                </c:pt>
                <c:pt idx="132">
                  <c:v>7.1280063566982728</c:v>
                </c:pt>
                <c:pt idx="133">
                  <c:v>7.0537626242910383</c:v>
                </c:pt>
                <c:pt idx="134">
                  <c:v>6.9802921292528088</c:v>
                </c:pt>
                <c:pt idx="135">
                  <c:v>6.9075868259225803</c:v>
                </c:pt>
                <c:pt idx="136">
                  <c:v>6.8356387515410137</c:v>
                </c:pt>
                <c:pt idx="137">
                  <c:v>6.7644400254849311</c:v>
                </c:pt>
                <c:pt idx="138">
                  <c:v>6.6939828484991235</c:v>
                </c:pt>
                <c:pt idx="139">
                  <c:v>6.624259501926665</c:v>
                </c:pt>
                <c:pt idx="140">
                  <c:v>6.5552623469387807</c:v>
                </c:pt>
                <c:pt idx="141">
                  <c:v>6.48698382376518</c:v>
                </c:pt>
                <c:pt idx="142">
                  <c:v>6.4194164509256941</c:v>
                </c:pt>
                <c:pt idx="143">
                  <c:v>6.3525528244639329</c:v>
                </c:pt>
                <c:pt idx="144">
                  <c:v>6.2863856171835497</c:v>
                </c:pt>
                <c:pt idx="145">
                  <c:v>6.2209075778877496</c:v>
                </c:pt>
                <c:pt idx="146">
                  <c:v>6.1561115306224226</c:v>
                </c:pt>
                <c:pt idx="147">
                  <c:v>6.0919903739234309</c:v>
                </c:pt>
                <c:pt idx="148">
                  <c:v>6.0285370800683316</c:v>
                </c:pt>
                <c:pt idx="149">
                  <c:v>5.9657446943329084</c:v>
                </c:pt>
                <c:pt idx="150">
                  <c:v>5.9036063342527516</c:v>
                </c:pt>
                <c:pt idx="151">
                  <c:v>5.8421151888901743</c:v>
                </c:pt>
                <c:pt idx="152">
                  <c:v>5.7812645181065996</c:v>
                </c:pt>
                <c:pt idx="153">
                  <c:v>5.7210476518406752</c:v>
                </c:pt>
                <c:pt idx="154">
                  <c:v>5.661457989392181</c:v>
                </c:pt>
                <c:pt idx="155">
                  <c:v>5.6024889987119035</c:v>
                </c:pt>
                <c:pt idx="156">
                  <c:v>5.5441342156975821</c:v>
                </c:pt>
                <c:pt idx="157">
                  <c:v>5.4863872434959591</c:v>
                </c:pt>
                <c:pt idx="158">
                  <c:v>5.4292417518110723</c:v>
                </c:pt>
                <c:pt idx="159">
                  <c:v>5.3726914762187681</c:v>
                </c:pt>
                <c:pt idx="160">
                  <c:v>5.3167302174875326</c:v>
                </c:pt>
                <c:pt idx="161">
                  <c:v>5.2613518409056343</c:v>
                </c:pt>
                <c:pt idx="162">
                  <c:v>5.2065502756145898</c:v>
                </c:pt>
                <c:pt idx="163">
                  <c:v>5.1523195139490117</c:v>
                </c:pt>
                <c:pt idx="164">
                  <c:v>5.0986536107827414</c:v>
                </c:pt>
                <c:pt idx="165">
                  <c:v>5.0455466828813735</c:v>
                </c:pt>
                <c:pt idx="166">
                  <c:v>4.9929929082610585</c:v>
                </c:pt>
                <c:pt idx="167">
                  <c:v>4.9409865255536323</c:v>
                </c:pt>
                <c:pt idx="168">
                  <c:v>4.8895218333780033</c:v>
                </c:pt>
                <c:pt idx="169">
                  <c:v>4.8385931897178001</c:v>
                </c:pt>
                <c:pt idx="170">
                  <c:v>4.7881950113052252</c:v>
                </c:pt>
                <c:pt idx="171">
                  <c:v>4.7383217730110934</c:v>
                </c:pt>
                <c:pt idx="172">
                  <c:v>4.6889680072410123</c:v>
                </c:pt>
                <c:pt idx="173">
                  <c:v>4.6401283033376526</c:v>
                </c:pt>
                <c:pt idx="174">
                  <c:v>4.5917973069890863</c:v>
                </c:pt>
                <c:pt idx="175">
                  <c:v>4.5439697196431288</c:v>
                </c:pt>
                <c:pt idx="176">
                  <c:v>4.4966402979276623</c:v>
                </c:pt>
                <c:pt idx="177">
                  <c:v>4.449803853076852</c:v>
                </c:pt>
                <c:pt idx="178">
                  <c:v>4.4034552503632547</c:v>
                </c:pt>
                <c:pt idx="179">
                  <c:v>4.3575894085357394</c:v>
                </c:pt>
                <c:pt idx="180">
                  <c:v>4.3122012992631769</c:v>
                </c:pt>
                <c:pt idx="181">
                  <c:v>4.2672859465838497</c:v>
                </c:pt>
                <c:pt idx="182">
                  <c:v>4.2228384263605259</c:v>
                </c:pt>
                <c:pt idx="183">
                  <c:v>4.1788538657411607</c:v>
                </c:pt>
                <c:pt idx="184">
                  <c:v>4.1353274426251465</c:v>
                </c:pt>
                <c:pt idx="185">
                  <c:v>4.0922543851350817</c:v>
                </c:pt>
                <c:pt idx="186">
                  <c:v>4.04962997109401</c:v>
                </c:pt>
                <c:pt idx="187">
                  <c:v>4.0074495275080393</c:v>
                </c:pt>
                <c:pt idx="188">
                  <c:v>3.9657084300543488</c:v>
                </c:pt>
                <c:pt idx="189">
                  <c:v>3.9244021025744722</c:v>
                </c:pt>
                <c:pt idx="190">
                  <c:v>3.8835260165728522</c:v>
                </c:pt>
                <c:pt idx="191">
                  <c:v>3.8430756907205761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8E-4BF4-8BF6-10FDF854C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835368"/>
        <c:axId val="617836088"/>
      </c:lineChart>
      <c:catAx>
        <c:axId val="617835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7836088"/>
        <c:crosses val="autoZero"/>
        <c:auto val="1"/>
        <c:lblAlgn val="ctr"/>
        <c:lblOffset val="100"/>
        <c:noMultiLvlLbl val="0"/>
      </c:catAx>
      <c:valAx>
        <c:axId val="617836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7835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Generator</a:t>
            </a:r>
          </a:p>
        </c:rich>
      </c:tx>
      <c:layout>
        <c:manualLayout>
          <c:xMode val="edge"/>
          <c:yMode val="edge"/>
          <c:x val="0.42539749198016913"/>
          <c:y val="3.0701782966784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242866819922E-2"/>
          <c:y val="0.12061429339341205"/>
          <c:w val="0.8920648748525466"/>
          <c:h val="0.74561563188654723"/>
        </c:manualLayout>
      </c:layout>
      <c:lineChart>
        <c:grouping val="standard"/>
        <c:varyColors val="0"/>
        <c:ser>
          <c:idx val="0"/>
          <c:order val="0"/>
          <c:tx>
            <c:v>Mutter-Nuklid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'Betrieb (2)'!$B$21:$B$212</c:f>
              <c:numCache>
                <c:formatCode>0.0</c:formatCode>
                <c:ptCount val="192"/>
                <c:pt idx="0">
                  <c:v>30</c:v>
                </c:pt>
                <c:pt idx="1">
                  <c:v>29.68752370994256</c:v>
                </c:pt>
                <c:pt idx="2">
                  <c:v>29.378302134280052</c:v>
                </c:pt>
                <c:pt idx="3">
                  <c:v>29.072301372309841</c:v>
                </c:pt>
                <c:pt idx="4">
                  <c:v>28.769487876434798</c:v>
                </c:pt>
                <c:pt idx="5">
                  <c:v>28.469828448485433</c:v>
                </c:pt>
                <c:pt idx="6">
                  <c:v>28.173290236080284</c:v>
                </c:pt>
                <c:pt idx="7">
                  <c:v>27.879840729024224</c:v>
                </c:pt>
                <c:pt idx="8">
                  <c:v>27.589447755744295</c:v>
                </c:pt>
                <c:pt idx="9">
                  <c:v>27.302079479762675</c:v>
                </c:pt>
                <c:pt idx="10">
                  <c:v>27.017704396206351</c:v>
                </c:pt>
                <c:pt idx="11">
                  <c:v>26.736291328353182</c:v>
                </c:pt>
                <c:pt idx="12">
                  <c:v>26.457809424213892</c:v>
                </c:pt>
                <c:pt idx="13">
                  <c:v>26.182228153149715</c:v>
                </c:pt>
                <c:pt idx="14">
                  <c:v>25.909517302525259</c:v>
                </c:pt>
                <c:pt idx="15">
                  <c:v>25.639646974396189</c:v>
                </c:pt>
                <c:pt idx="16">
                  <c:v>25.372587582231461</c:v>
                </c:pt>
                <c:pt idx="17">
                  <c:v>25.108309847669688</c:v>
                </c:pt>
                <c:pt idx="18">
                  <c:v>24.846784797309269</c:v>
                </c:pt>
                <c:pt idx="19">
                  <c:v>24.587983759531976</c:v>
                </c:pt>
                <c:pt idx="20">
                  <c:v>24.331878361359603</c:v>
                </c:pt>
                <c:pt idx="21">
                  <c:v>24.078440525343385</c:v>
                </c:pt>
                <c:pt idx="22">
                  <c:v>23.827642466485784</c:v>
                </c:pt>
                <c:pt idx="23">
                  <c:v>23.579456689194362</c:v>
                </c:pt>
                <c:pt idx="24">
                  <c:v>23.33385598426738</c:v>
                </c:pt>
                <c:pt idx="25">
                  <c:v>23.09081342591076</c:v>
                </c:pt>
                <c:pt idx="26">
                  <c:v>22.850302368786192</c:v>
                </c:pt>
                <c:pt idx="27">
                  <c:v>22.612296445089889</c:v>
                </c:pt>
                <c:pt idx="28">
                  <c:v>22.376769561661863</c:v>
                </c:pt>
                <c:pt idx="29">
                  <c:v>22.143695897125252</c:v>
                </c:pt>
                <c:pt idx="30">
                  <c:v>21.913049899055455</c:v>
                </c:pt>
                <c:pt idx="31">
                  <c:v>21.684806281178776</c:v>
                </c:pt>
                <c:pt idx="32">
                  <c:v>21.458940020600206</c:v>
                </c:pt>
                <c:pt idx="33">
                  <c:v>21.235426355060131</c:v>
                </c:pt>
                <c:pt idx="34">
                  <c:v>21.014240780219556</c:v>
                </c:pt>
                <c:pt idx="35">
                  <c:v>20.795359046973665</c:v>
                </c:pt>
                <c:pt idx="36">
                  <c:v>20.578757158793305</c:v>
                </c:pt>
                <c:pt idx="37">
                  <c:v>20.36441136909421</c:v>
                </c:pt>
                <c:pt idx="38">
                  <c:v>20.152298178633611</c:v>
                </c:pt>
                <c:pt idx="39">
                  <c:v>19.942394332933919</c:v>
                </c:pt>
                <c:pt idx="40">
                  <c:v>19.734676819733327</c:v>
                </c:pt>
                <c:pt idx="41">
                  <c:v>19.529122866462899</c:v>
                </c:pt>
                <c:pt idx="42">
                  <c:v>19.325709937749956</c:v>
                </c:pt>
                <c:pt idx="43">
                  <c:v>19.124415732947476</c:v>
                </c:pt>
                <c:pt idx="44">
                  <c:v>18.925218183689225</c:v>
                </c:pt>
                <c:pt idx="45">
                  <c:v>18.728095451470331</c:v>
                </c:pt>
                <c:pt idx="46">
                  <c:v>18.533025925253096</c:v>
                </c:pt>
                <c:pt idx="47">
                  <c:v>18.339988219097712</c:v>
                </c:pt>
                <c:pt idx="48">
                  <c:v>18.148961169817682</c:v>
                </c:pt>
                <c:pt idx="49">
                  <c:v>17.959923834659644</c:v>
                </c:pt>
                <c:pt idx="50">
                  <c:v>17.772855489007355</c:v>
                </c:pt>
                <c:pt idx="51">
                  <c:v>17.587735624109623</c:v>
                </c:pt>
                <c:pt idx="52">
                  <c:v>17.404543944831858</c:v>
                </c:pt>
                <c:pt idx="53">
                  <c:v>17.223260367431099</c:v>
                </c:pt>
                <c:pt idx="54">
                  <c:v>17.043865017354161</c:v>
                </c:pt>
                <c:pt idx="55">
                  <c:v>16.866338227058737</c:v>
                </c:pt>
                <c:pt idx="56">
                  <c:v>16.690660533857226</c:v>
                </c:pt>
                <c:pt idx="57">
                  <c:v>16.516812677782966</c:v>
                </c:pt>
                <c:pt idx="58">
                  <c:v>16.344775599478719</c:v>
                </c:pt>
                <c:pt idx="59">
                  <c:v>16.174530438107173</c:v>
                </c:pt>
                <c:pt idx="60">
                  <c:v>16.006058529283141</c:v>
                </c:pt>
                <c:pt idx="61">
                  <c:v>15.83934140302739</c:v>
                </c:pt>
                <c:pt idx="62">
                  <c:v>15.674360781741681</c:v>
                </c:pt>
                <c:pt idx="63">
                  <c:v>15.511098578204995</c:v>
                </c:pt>
                <c:pt idx="64">
                  <c:v>15.349536893590571</c:v>
                </c:pt>
                <c:pt idx="65">
                  <c:v>15.189658015503603</c:v>
                </c:pt>
                <c:pt idx="66">
                  <c:v>15.03144441603941</c:v>
                </c:pt>
                <c:pt idx="67">
                  <c:v>14.874878749861789</c:v>
                </c:pt>
                <c:pt idx="68">
                  <c:v>14.719943852301419</c:v>
                </c:pt>
                <c:pt idx="69">
                  <c:v>14.566622737474056</c:v>
                </c:pt>
                <c:pt idx="70">
                  <c:v>14.414898596418313</c:v>
                </c:pt>
                <c:pt idx="71">
                  <c:v>14.264754795252879</c:v>
                </c:pt>
                <c:pt idx="72">
                  <c:v>14.11617487335289</c:v>
                </c:pt>
                <c:pt idx="73">
                  <c:v>13.96914254154531</c:v>
                </c:pt>
                <c:pt idx="74">
                  <c:v>13.823641680323121</c:v>
                </c:pt>
                <c:pt idx="75">
                  <c:v>13.679656338078093</c:v>
                </c:pt>
                <c:pt idx="76">
                  <c:v>13.537170729351983</c:v>
                </c:pt>
                <c:pt idx="77">
                  <c:v>13.396169233105912</c:v>
                </c:pt>
                <c:pt idx="78">
                  <c:v>13.256636391007827</c:v>
                </c:pt>
                <c:pt idx="79">
                  <c:v>13.118556905737739</c:v>
                </c:pt>
                <c:pt idx="80">
                  <c:v>12.981915639310662</c:v>
                </c:pt>
                <c:pt idx="81">
                  <c:v>12.846697611416978</c:v>
                </c:pt>
                <c:pt idx="82">
                  <c:v>12.712887997780133</c:v>
                </c:pt>
                <c:pt idx="83">
                  <c:v>12.580472128531397</c:v>
                </c:pt>
                <c:pt idx="84">
                  <c:v>12.449435486601578</c:v>
                </c:pt>
                <c:pt idx="85">
                  <c:v>12.319763706129489</c:v>
                </c:pt>
                <c:pt idx="86">
                  <c:v>12.191442570886968</c:v>
                </c:pt>
                <c:pt idx="87">
                  <c:v>12.06445801272033</c:v>
                </c:pt>
                <c:pt idx="88">
                  <c:v>11.938796110008042</c:v>
                </c:pt>
                <c:pt idx="89">
                  <c:v>11.814443086134458</c:v>
                </c:pt>
                <c:pt idx="90">
                  <c:v>11.691385307979456</c:v>
                </c:pt>
                <c:pt idx="91">
                  <c:v>11.569609284423805</c:v>
                </c:pt>
                <c:pt idx="92">
                  <c:v>11.44910166487011</c:v>
                </c:pt>
                <c:pt idx="93">
                  <c:v>11.32984923777914</c:v>
                </c:pt>
                <c:pt idx="94">
                  <c:v>11.211838929221429</c:v>
                </c:pt>
                <c:pt idx="95">
                  <c:v>11.095057801443938</c:v>
                </c:pt>
                <c:pt idx="96">
                  <c:v>10.979493051451669</c:v>
                </c:pt>
                <c:pt idx="97">
                  <c:v>10.865132009604036</c:v>
                </c:pt>
                <c:pt idx="98">
                  <c:v>10.751962138225855</c:v>
                </c:pt>
                <c:pt idx="99">
                  <c:v>10.639971030232825</c:v>
                </c:pt>
                <c:pt idx="100">
                  <c:v>10.529146407771298</c:v>
                </c:pt>
                <c:pt idx="101">
                  <c:v>10.419476120872231</c:v>
                </c:pt>
                <c:pt idx="102">
                  <c:v>10.310948146119154</c:v>
                </c:pt>
                <c:pt idx="103">
                  <c:v>10.203550585330024</c:v>
                </c:pt>
                <c:pt idx="104">
                  <c:v>10.097271664252776</c:v>
                </c:pt>
                <c:pt idx="105">
                  <c:v>9.9920997312745179</c:v>
                </c:pt>
                <c:pt idx="106">
                  <c:v>9.8880232561440966</c:v>
                </c:pt>
                <c:pt idx="107">
                  <c:v>9.7850308287080434</c:v>
                </c:pt>
                <c:pt idx="108">
                  <c:v>9.6831111576596314</c:v>
                </c:pt>
                <c:pt idx="109">
                  <c:v>9.5822530693009877</c:v>
                </c:pt>
                <c:pt idx="110">
                  <c:v>9.482445506318097</c:v>
                </c:pt>
                <c:pt idx="111">
                  <c:v>9.3836775265685581</c:v>
                </c:pt>
                <c:pt idx="112">
                  <c:v>9.2859383018819752</c:v>
                </c:pt>
                <c:pt idx="113">
                  <c:v>9.1892171168728307</c:v>
                </c:pt>
                <c:pt idx="114">
                  <c:v>9.093503367765738</c:v>
                </c:pt>
                <c:pt idx="115">
                  <c:v>8.9987865612329294</c:v>
                </c:pt>
                <c:pt idx="116">
                  <c:v>8.9050563132438327</c:v>
                </c:pt>
                <c:pt idx="117">
                  <c:v>8.8123023479266678</c:v>
                </c:pt>
                <c:pt idx="118">
                  <c:v>8.7205144964418455</c:v>
                </c:pt>
                <c:pt idx="119">
                  <c:v>8.6296826958671708</c:v>
                </c:pt>
                <c:pt idx="120">
                  <c:v>8.5397969880945883</c:v>
                </c:pt>
                <c:pt idx="121">
                  <c:v>8.4508475187384704</c:v>
                </c:pt>
                <c:pt idx="122">
                  <c:v>8.3628245360552551</c:v>
                </c:pt>
                <c:pt idx="123">
                  <c:v>8.2757183898743243</c:v>
                </c:pt>
                <c:pt idx="124">
                  <c:v>8.1895195305400552</c:v>
                </c:pt>
                <c:pt idx="125">
                  <c:v>8.1042185078648501</c:v>
                </c:pt>
                <c:pt idx="126">
                  <c:v>8.0198059700931026</c:v>
                </c:pt>
                <c:pt idx="127">
                  <c:v>7.9362726628759281</c:v>
                </c:pt>
                <c:pt idx="128">
                  <c:v>7.853609428256604</c:v>
                </c:pt>
                <c:pt idx="129">
                  <c:v>7.7718072036665458</c:v>
                </c:pt>
                <c:pt idx="130">
                  <c:v>7.6908570209317642</c:v>
                </c:pt>
                <c:pt idx="131">
                  <c:v>7.6107500052896651</c:v>
                </c:pt>
                <c:pt idx="132">
                  <c:v>7.5314773744160783</c:v>
                </c:pt>
                <c:pt idx="133">
                  <c:v>7.4530304374624432</c:v>
                </c:pt>
                <c:pt idx="134">
                  <c:v>7.3754005941029943</c:v>
                </c:pt>
                <c:pt idx="135">
                  <c:v>7.2985793335919027</c:v>
                </c:pt>
                <c:pt idx="136">
                  <c:v>7.2225582338302114</c:v>
                </c:pt>
                <c:pt idx="137">
                  <c:v>7.1473289604425103</c:v>
                </c:pt>
                <c:pt idx="138">
                  <c:v>7.0728832658632044</c:v>
                </c:pt>
                <c:pt idx="139">
                  <c:v>6.9992129884323271</c:v>
                </c:pt>
                <c:pt idx="140">
                  <c:v>6.9263100515007556</c:v>
                </c:pt>
                <c:pt idx="141">
                  <c:v>6.8541664625447369</c:v>
                </c:pt>
                <c:pt idx="142">
                  <c:v>6.7827743122896669</c:v>
                </c:pt>
                <c:pt idx="143">
                  <c:v>6.7121257738429598</c:v>
                </c:pt>
                <c:pt idx="144">
                  <c:v>6.6422131018359813</c:v>
                </c:pt>
                <c:pt idx="145">
                  <c:v>6.5730286315748936</c:v>
                </c:pt>
                <c:pt idx="146">
                  <c:v>6.5045647782003639</c:v>
                </c:pt>
                <c:pt idx="147">
                  <c:v>6.4368140358560204</c:v>
                </c:pt>
                <c:pt idx="148">
                  <c:v>6.3697689768655543</c:v>
                </c:pt>
                <c:pt idx="149">
                  <c:v>6.3034222509184241</c:v>
                </c:pt>
                <c:pt idx="150">
                  <c:v>6.2377665842640067</c:v>
                </c:pt>
                <c:pt idx="151">
                  <c:v>6.1727947789141702</c:v>
                </c:pt>
                <c:pt idx="152">
                  <c:v>6.1084997118541366</c:v>
                </c:pt>
                <c:pt idx="153">
                  <c:v>6.0448743342615643</c:v>
                </c:pt>
                <c:pt idx="154">
                  <c:v>5.9819116707337816</c:v>
                </c:pt>
                <c:pt idx="155">
                  <c:v>5.9196048185230401</c:v>
                </c:pt>
                <c:pt idx="156">
                  <c:v>5.8579469467797676</c:v>
                </c:pt>
                <c:pt idx="157">
                  <c:v>5.796931295803665</c:v>
                </c:pt>
                <c:pt idx="158">
                  <c:v>5.7365511763026449</c:v>
                </c:pt>
                <c:pt idx="159">
                  <c:v>5.6767999686594548</c:v>
                </c:pt>
                <c:pt idx="160">
                  <c:v>5.6176711222059579</c:v>
                </c:pt>
                <c:pt idx="161">
                  <c:v>5.5591581545049671</c:v>
                </c:pt>
                <c:pt idx="162">
                  <c:v>5.5012546506395568</c:v>
                </c:pt>
                <c:pt idx="163">
                  <c:v>5.4439542625097879</c:v>
                </c:pt>
                <c:pt idx="164">
                  <c:v>5.3872507081367385</c:v>
                </c:pt>
                <c:pt idx="165">
                  <c:v>5.3311377709738101</c:v>
                </c:pt>
                <c:pt idx="166">
                  <c:v>5.2756092992251755</c:v>
                </c:pt>
                <c:pt idx="167">
                  <c:v>5.2206592051713621</c:v>
                </c:pt>
                <c:pt idx="168">
                  <c:v>5.1662814645018234</c:v>
                </c:pt>
                <c:pt idx="169">
                  <c:v>5.1124701156544887</c:v>
                </c:pt>
                <c:pt idx="170">
                  <c:v>5.0592192591621803</c:v>
                </c:pt>
                <c:pt idx="171">
                  <c:v>5.0065230570058414</c:v>
                </c:pt>
                <c:pt idx="172">
                  <c:v>4.9543757319745012</c:v>
                </c:pt>
                <c:pt idx="173">
                  <c:v>4.9027715670319001</c:v>
                </c:pt>
                <c:pt idx="174">
                  <c:v>4.8517049046897256</c:v>
                </c:pt>
                <c:pt idx="175">
                  <c:v>4.8011701463873608</c:v>
                </c:pt>
                <c:pt idx="176">
                  <c:v>4.7511617518781053</c:v>
                </c:pt>
                <c:pt idx="177">
                  <c:v>4.7016742386217834</c:v>
                </c:pt>
                <c:pt idx="178">
                  <c:v>4.6527021811836775</c:v>
                </c:pt>
                <c:pt idx="179">
                  <c:v>4.6042402106397295</c:v>
                </c:pt>
                <c:pt idx="180">
                  <c:v>4.5562830139879287</c:v>
                </c:pt>
                <c:pt idx="181">
                  <c:v>4.5088253335658397</c:v>
                </c:pt>
                <c:pt idx="182">
                  <c:v>4.4618619664741841</c:v>
                </c:pt>
                <c:pt idx="183">
                  <c:v>4.4153877640064429</c:v>
                </c:pt>
                <c:pt idx="184">
                  <c:v>4.3693976310843849</c:v>
                </c:pt>
                <c:pt idx="185">
                  <c:v>4.323886525699483</c:v>
                </c:pt>
                <c:pt idx="186">
                  <c:v>4.2788494583601526</c:v>
                </c:pt>
                <c:pt idx="187">
                  <c:v>4.2342814915447304</c:v>
                </c:pt>
                <c:pt idx="188">
                  <c:v>4.1901777391601716</c:v>
                </c:pt>
                <c:pt idx="189">
                  <c:v>4.146533366006369</c:v>
                </c:pt>
                <c:pt idx="190">
                  <c:v>4.1033435872460675</c:v>
                </c:pt>
                <c:pt idx="191">
                  <c:v>4.0606036678802786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'Betrieb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F14-4FCB-B3DC-3EA468084B94}"/>
            </c:ext>
          </c:extLst>
        </c:ser>
        <c:ser>
          <c:idx val="1"/>
          <c:order val="1"/>
          <c:tx>
            <c:v>Tochter-Nuklid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'Betrieb (2)'!$D$21:$D$212</c:f>
              <c:numCache>
                <c:formatCode>0.0</c:formatCode>
                <c:ptCount val="192"/>
                <c:pt idx="0">
                  <c:v>0</c:v>
                </c:pt>
                <c:pt idx="1">
                  <c:v>2.7910703211670702</c:v>
                </c:pt>
                <c:pt idx="2">
                  <c:v>5.249514380522208</c:v>
                </c:pt>
                <c:pt idx="3">
                  <c:v>7.4118111777444078</c:v>
                </c:pt>
                <c:pt idx="4">
                  <c:v>9.310469128536953</c:v>
                </c:pt>
                <c:pt idx="5">
                  <c:v>10.974457935361581</c:v>
                </c:pt>
                <c:pt idx="6">
                  <c:v>12.429593487877277</c:v>
                </c:pt>
                <c:pt idx="7">
                  <c:v>13.698880901543125</c:v>
                </c:pt>
                <c:pt idx="8">
                  <c:v>14.802820247252146</c:v>
                </c:pt>
                <c:pt idx="9">
                  <c:v>15.759679029696519</c:v>
                </c:pt>
                <c:pt idx="10">
                  <c:v>16.58573503085189</c:v>
                </c:pt>
                <c:pt idx="11">
                  <c:v>17.295492741652719</c:v>
                </c:pt>
                <c:pt idx="12">
                  <c:v>17.90187625439156</c:v>
                </c:pt>
                <c:pt idx="13">
                  <c:v>18.416401175960505</c:v>
                </c:pt>
                <c:pt idx="14">
                  <c:v>18.849327843616354</c:v>
                </c:pt>
                <c:pt idx="15">
                  <c:v>19.20979787679698</c:v>
                </c:pt>
                <c:pt idx="16">
                  <c:v>19.505955877351333</c:v>
                </c:pt>
                <c:pt idx="17">
                  <c:v>19.745057893434236</c:v>
                </c:pt>
                <c:pt idx="18">
                  <c:v>19.933568086643504</c:v>
                </c:pt>
                <c:pt idx="19">
                  <c:v>20.077244885409545</c:v>
                </c:pt>
                <c:pt idx="20">
                  <c:v>20.181217768108166</c:v>
                </c:pt>
                <c:pt idx="21">
                  <c:v>20.250055695004349</c:v>
                </c:pt>
                <c:pt idx="22">
                  <c:v>20.287828097297194</c:v>
                </c:pt>
                <c:pt idx="23">
                  <c:v>20.298159232753424</c:v>
                </c:pt>
                <c:pt idx="24">
                  <c:v>20.284276629377569</c:v>
                </c:pt>
                <c:pt idx="25">
                  <c:v>3.4363532186055177</c:v>
                </c:pt>
                <c:pt idx="26">
                  <c:v>5.2108873603246417</c:v>
                </c:pt>
                <c:pt idx="27">
                  <c:v>6.7700483246595748</c:v>
                </c:pt>
                <c:pt idx="28">
                  <c:v>8.1374930116383339</c:v>
                </c:pt>
                <c:pt idx="29">
                  <c:v>9.3343029861110001</c:v>
                </c:pt>
                <c:pt idx="30">
                  <c:v>10.379264594653353</c:v>
                </c:pt>
                <c:pt idx="31">
                  <c:v>11.289118616892386</c:v>
                </c:pt>
                <c:pt idx="32">
                  <c:v>12.078782764671001</c:v>
                </c:pt>
                <c:pt idx="33">
                  <c:v>12.761549982104228</c:v>
                </c:pt>
                <c:pt idx="34">
                  <c:v>13.349265178407485</c:v>
                </c:pt>
                <c:pt idx="35">
                  <c:v>13.852482739135841</c:v>
                </c:pt>
                <c:pt idx="36">
                  <c:v>14.280606906363237</c:v>
                </c:pt>
                <c:pt idx="37">
                  <c:v>14.642016890966168</c:v>
                </c:pt>
                <c:pt idx="38">
                  <c:v>14.944178377539801</c:v>
                </c:pt>
                <c:pt idx="39">
                  <c:v>15.193742901876709</c:v>
                </c:pt>
                <c:pt idx="40">
                  <c:v>15.396636419982169</c:v>
                </c:pt>
                <c:pt idx="41">
                  <c:v>15.558138244149301</c:v>
                </c:pt>
                <c:pt idx="42">
                  <c:v>15.68295139376823</c:v>
                </c:pt>
                <c:pt idx="43">
                  <c:v>15.775265294599114</c:v>
                </c:pt>
                <c:pt idx="44">
                  <c:v>15.838811658687087</c:v>
                </c:pt>
                <c:pt idx="45">
                  <c:v>15.876914286590019</c:v>
                </c:pt>
                <c:pt idx="46">
                  <c:v>15.892533452926401</c:v>
                </c:pt>
                <c:pt idx="47">
                  <c:v>15.888305464359924</c:v>
                </c:pt>
                <c:pt idx="48">
                  <c:v>15.86657791506545</c:v>
                </c:pt>
                <c:pt idx="49">
                  <c:v>2.6783667108470657</c:v>
                </c:pt>
                <c:pt idx="50">
                  <c:v>4.0579831361718632</c:v>
                </c:pt>
                <c:pt idx="51">
                  <c:v>5.2701494322911611</c:v>
                </c:pt>
                <c:pt idx="52">
                  <c:v>6.3332586341166524</c:v>
                </c:pt>
                <c:pt idx="53">
                  <c:v>7.2637014750229953</c:v>
                </c:pt>
                <c:pt idx="54">
                  <c:v>8.0760841754025954</c:v>
                </c:pt>
                <c:pt idx="55">
                  <c:v>8.783422544487566</c:v>
                </c:pt>
                <c:pt idx="56">
                  <c:v>9.3973149715931932</c:v>
                </c:pt>
                <c:pt idx="57">
                  <c:v>9.9280966027564705</c:v>
                </c:pt>
                <c:pt idx="58">
                  <c:v>10.384976749034813</c:v>
                </c:pt>
                <c:pt idx="59">
                  <c:v>10.77616135017972</c:v>
                </c:pt>
                <c:pt idx="60">
                  <c:v>11.108962119054182</c:v>
                </c:pt>
                <c:pt idx="61">
                  <c:v>11.389893815388676</c:v>
                </c:pt>
                <c:pt idx="62">
                  <c:v>11.624760939922441</c:v>
                </c:pt>
                <c:pt idx="63">
                  <c:v>11.81873499956334</c:v>
                </c:pt>
                <c:pt idx="64">
                  <c:v>11.976423369057619</c:v>
                </c:pt>
                <c:pt idx="65">
                  <c:v>12.101930663129027</c:v>
                </c:pt>
                <c:pt idx="66">
                  <c:v>12.198913433645307</c:v>
                </c:pt>
                <c:pt idx="67">
                  <c:v>12.27062891777917</c:v>
                </c:pt>
                <c:pt idx="68">
                  <c:v>12.319978484175255</c:v>
                </c:pt>
                <c:pt idx="69">
                  <c:v>12.349546353766026</c:v>
                </c:pt>
                <c:pt idx="70">
                  <c:v>12.361634109164257</c:v>
                </c:pt>
                <c:pt idx="71">
                  <c:v>12.358291450665343</c:v>
                </c:pt>
                <c:pt idx="72">
                  <c:v>12.341343607077274</c:v>
                </c:pt>
                <c:pt idx="73">
                  <c:v>2.0832454424239102</c:v>
                </c:pt>
                <c:pt idx="74">
                  <c:v>3.1563017918183207</c:v>
                </c:pt>
                <c:pt idx="75">
                  <c:v>4.0991165264033684</c:v>
                </c:pt>
                <c:pt idx="76">
                  <c:v>4.925995628697037</c:v>
                </c:pt>
                <c:pt idx="77">
                  <c:v>5.6496877041459346</c:v>
                </c:pt>
                <c:pt idx="78">
                  <c:v>6.2815533756422592</c:v>
                </c:pt>
                <c:pt idx="79">
                  <c:v>6.8317162546545296</c:v>
                </c:pt>
                <c:pt idx="80">
                  <c:v>7.3091974926880834</c:v>
                </c:pt>
                <c:pt idx="81">
                  <c:v>7.7220356988686136</c:v>
                </c:pt>
                <c:pt idx="82">
                  <c:v>8.077393815220411</c:v>
                </c:pt>
                <c:pt idx="83">
                  <c:v>8.3816543681127236</c:v>
                </c:pt>
                <c:pt idx="84">
                  <c:v>8.6405043600755178</c:v>
                </c:pt>
                <c:pt idx="85">
                  <c:v>8.8590109286922427</c:v>
                </c:pt>
                <c:pt idx="86">
                  <c:v>9.0416887767372742</c:v>
                </c:pt>
                <c:pt idx="87">
                  <c:v>9.1925602685131551</c:v>
                </c:pt>
                <c:pt idx="88">
                  <c:v>9.315208990008033</c:v>
                </c:pt>
                <c:pt idx="89">
                  <c:v>9.4128274837450743</c:v>
                </c:pt>
                <c:pt idx="90">
                  <c:v>9.4882597918816707</c:v>
                </c:pt>
                <c:pt idx="91">
                  <c:v>9.5440393722110031</c:v>
                </c:pt>
                <c:pt idx="92">
                  <c:v>9.5824228903072335</c:v>
                </c:pt>
                <c:pt idx="93">
                  <c:v>9.6054203363234798</c:v>
                </c:pt>
                <c:pt idx="94">
                  <c:v>9.6148218661721359</c:v>
                </c:pt>
                <c:pt idx="95">
                  <c:v>9.6122217233427989</c:v>
                </c:pt>
                <c:pt idx="96">
                  <c:v>9.5990395588669877</c:v>
                </c:pt>
                <c:pt idx="97">
                  <c:v>1.6203384133868415</c:v>
                </c:pt>
                <c:pt idx="98">
                  <c:v>2.4549564788643519</c:v>
                </c:pt>
                <c:pt idx="99">
                  <c:v>3.1882732428598</c:v>
                </c:pt>
                <c:pt idx="100">
                  <c:v>3.8314158297593064</c:v>
                </c:pt>
                <c:pt idx="101">
                  <c:v>4.3943000435543453</c:v>
                </c:pt>
                <c:pt idx="102">
                  <c:v>4.885762122082201</c:v>
                </c:pt>
                <c:pt idx="103">
                  <c:v>5.3136761616452288</c:v>
                </c:pt>
                <c:pt idx="104">
                  <c:v>5.685058770489599</c:v>
                </c:pt>
                <c:pt idx="105">
                  <c:v>6.0061623401249307</c:v>
                </c:pt>
                <c:pt idx="106">
                  <c:v>6.2825581724016004</c:v>
                </c:pt>
                <c:pt idx="107">
                  <c:v>6.5192105656275423</c:v>
                </c:pt>
                <c:pt idx="108">
                  <c:v>6.7205428430141811</c:v>
                </c:pt>
                <c:pt idx="109">
                  <c:v>6.8904961997992817</c:v>
                </c:pt>
                <c:pt idx="110">
                  <c:v>7.0325821500834991</c:v>
                </c:pt>
                <c:pt idx="111">
                  <c:v>7.1499292694723993</c:v>
                </c:pt>
                <c:pt idx="112">
                  <c:v>7.2453248539092749</c:v>
                </c:pt>
                <c:pt idx="113">
                  <c:v>7.3212520476113943</c:v>
                </c:pt>
                <c:pt idx="114">
                  <c:v>7.3799229328879257</c:v>
                </c:pt>
                <c:pt idx="115">
                  <c:v>7.4233080210235602</c:v>
                </c:pt>
                <c:pt idx="116">
                  <c:v>7.4531625356464932</c:v>
                </c:pt>
                <c:pt idx="117">
                  <c:v>7.471049837429022</c:v>
                </c:pt>
                <c:pt idx="118">
                  <c:v>7.4783623010284801</c:v>
                </c:pt>
                <c:pt idx="119">
                  <c:v>7.4763399213621486</c:v>
                </c:pt>
                <c:pt idx="120">
                  <c:v>7.4660868961732607</c:v>
                </c:pt>
                <c:pt idx="121">
                  <c:v>1.2602914399391851</c:v>
                </c:pt>
                <c:pt idx="122">
                  <c:v>1.9094533646108718</c:v>
                </c:pt>
                <c:pt idx="123">
                  <c:v>2.4798236232948714</c:v>
                </c:pt>
                <c:pt idx="124">
                  <c:v>2.9800568399220579</c:v>
                </c:pt>
                <c:pt idx="125">
                  <c:v>3.4178654792353891</c:v>
                </c:pt>
                <c:pt idx="126">
                  <c:v>3.8001223246056375</c:v>
                </c:pt>
                <c:pt idx="127">
                  <c:v>4.1329518103365466</c:v>
                </c:pt>
                <c:pt idx="128">
                  <c:v>4.4218114206381962</c:v>
                </c:pt>
                <c:pt idx="129">
                  <c:v>4.6715642356116627</c:v>
                </c:pt>
                <c:pt idx="130">
                  <c:v>4.8865435870906895</c:v>
                </c:pt>
                <c:pt idx="131">
                  <c:v>5.0706106824676729</c:v>
                </c:pt>
                <c:pt idx="132">
                  <c:v>5.2272059613019444</c:v>
                </c:pt>
                <c:pt idx="133">
                  <c:v>5.3593948663294135</c:v>
                </c:pt>
                <c:pt idx="134">
                  <c:v>5.4699086363602643</c:v>
                </c:pt>
                <c:pt idx="135">
                  <c:v>5.5611806624815276</c:v>
                </c:pt>
                <c:pt idx="136">
                  <c:v>5.6353788900972601</c:v>
                </c:pt>
                <c:pt idx="137">
                  <c:v>5.6944346968591191</c:v>
                </c:pt>
                <c:pt idx="138">
                  <c:v>5.7400686297678982</c:v>
                </c:pt>
                <c:pt idx="139">
                  <c:v>5.7738133430412306</c:v>
                </c:pt>
                <c:pt idx="140">
                  <c:v>5.7970340411910373</c:v>
                </c:pt>
                <c:pt idx="141">
                  <c:v>5.8109466986431908</c:v>
                </c:pt>
                <c:pt idx="142">
                  <c:v>5.8166342977219578</c:v>
                </c:pt>
                <c:pt idx="143">
                  <c:v>5.8150613005213074</c:v>
                </c:pt>
                <c:pt idx="144">
                  <c:v>5.8070865467451345</c:v>
                </c:pt>
                <c:pt idx="145">
                  <c:v>0.98024863192698786</c:v>
                </c:pt>
                <c:pt idx="146">
                  <c:v>1.485163660618722</c:v>
                </c:pt>
                <c:pt idx="147">
                  <c:v>1.9287949097465755</c:v>
                </c:pt>
                <c:pt idx="148">
                  <c:v>2.3178739042572456</c:v>
                </c:pt>
                <c:pt idx="149">
                  <c:v>2.6583993622039266</c:v>
                </c:pt>
                <c:pt idx="150">
                  <c:v>2.9557169014994389</c:v>
                </c:pt>
                <c:pt idx="151">
                  <c:v>3.2145900777447363</c:v>
                </c:pt>
                <c:pt idx="152">
                  <c:v>3.4392636959596303</c:v>
                </c:pt>
                <c:pt idx="153">
                  <c:v>3.6335202365014014</c:v>
                </c:pt>
                <c:pt idx="154">
                  <c:v>3.8007301440680692</c:v>
                </c:pt>
                <c:pt idx="155">
                  <c:v>3.9438966472336192</c:v>
                </c:pt>
                <c:pt idx="156">
                  <c:v>4.0656957033713823</c:v>
                </c:pt>
                <c:pt idx="157">
                  <c:v>4.1685115991256154</c:v>
                </c:pt>
                <c:pt idx="158">
                  <c:v>4.2544686789315014</c:v>
                </c:pt>
                <c:pt idx="159">
                  <c:v>4.3254596226949786</c:v>
                </c:pt>
                <c:pt idx="160">
                  <c:v>4.3831706479440458</c:v>
                </c:pt>
                <c:pt idx="161">
                  <c:v>4.4291039709445359</c:v>
                </c:pt>
                <c:pt idx="162">
                  <c:v>4.4645978248941383</c:v>
                </c:pt>
                <c:pt idx="163">
                  <c:v>4.4908443008857839</c:v>
                </c:pt>
                <c:pt idx="164">
                  <c:v>4.5089052484351457</c:v>
                </c:pt>
                <c:pt idx="165">
                  <c:v>4.5197264466133529</c:v>
                </c:pt>
                <c:pt idx="166">
                  <c:v>4.5241502338733364</c:v>
                </c:pt>
                <c:pt idx="167">
                  <c:v>4.5229267642018609</c:v>
                </c:pt>
                <c:pt idx="168">
                  <c:v>4.5167240389977357</c:v>
                </c:pt>
                <c:pt idx="169">
                  <c:v>0.76243268020532451</c:v>
                </c:pt>
                <c:pt idx="170">
                  <c:v>1.1551531656648288</c:v>
                </c:pt>
                <c:pt idx="171">
                  <c:v>1.500207421573827</c:v>
                </c:pt>
                <c:pt idx="172">
                  <c:v>1.8028311957210106</c:v>
                </c:pt>
                <c:pt idx="173">
                  <c:v>2.0676902622111615</c:v>
                </c:pt>
                <c:pt idx="174">
                  <c:v>2.2989424169951023</c:v>
                </c:pt>
                <c:pt idx="175">
                  <c:v>2.5002927307516893</c:v>
                </c:pt>
                <c:pt idx="176">
                  <c:v>2.6750427924480422</c:v>
                </c:pt>
                <c:pt idx="177">
                  <c:v>2.8261345971481653</c:v>
                </c:pt>
                <c:pt idx="178">
                  <c:v>2.956189660558274</c:v>
                </c:pt>
                <c:pt idx="179">
                  <c:v>3.0675438794461436</c:v>
                </c:pt>
                <c:pt idx="180">
                  <c:v>3.1622786006107515</c:v>
                </c:pt>
                <c:pt idx="181">
                  <c:v>3.2422483107581757</c:v>
                </c:pt>
                <c:pt idx="182">
                  <c:v>3.309105314792133</c:v>
                </c:pt>
                <c:pt idx="183">
                  <c:v>3.3643217300576058</c:v>
                </c:pt>
                <c:pt idx="184">
                  <c:v>3.4092090884531441</c:v>
                </c:pt>
                <c:pt idx="185">
                  <c:v>3.4449358065788869</c:v>
                </c:pt>
                <c:pt idx="186">
                  <c:v>3.4725427557917747</c:v>
                </c:pt>
                <c:pt idx="187">
                  <c:v>3.4929571388212275</c:v>
                </c:pt>
                <c:pt idx="188">
                  <c:v>3.5070048571231012</c:v>
                </c:pt>
                <c:pt idx="189">
                  <c:v>3.5154215331186847</c:v>
                </c:pt>
                <c:pt idx="190">
                  <c:v>3.5188623336130016</c:v>
                </c:pt>
                <c:pt idx="191">
                  <c:v>3.5179107247758239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'Betrieb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F14-4FCB-B3DC-3EA468084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934536"/>
        <c:axId val="1"/>
      </c:lineChart>
      <c:catAx>
        <c:axId val="496934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Tage</a:t>
                </a:r>
              </a:p>
            </c:rich>
          </c:tx>
          <c:layout>
            <c:manualLayout>
              <c:xMode val="edge"/>
              <c:yMode val="edge"/>
              <c:x val="0.50635003957838609"/>
              <c:y val="0.921054756086523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Aktivität [GBq]</a:t>
                </a:r>
              </a:p>
            </c:rich>
          </c:tx>
          <c:layout>
            <c:manualLayout>
              <c:xMode val="edge"/>
              <c:yMode val="edge"/>
              <c:x val="1.4285714285714285E-2"/>
              <c:y val="0.368421757625124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6934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920701578969291"/>
          <c:y val="0.36403565933568649"/>
          <c:w val="0.22698446027579888"/>
          <c:h val="0.107456240383745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Generator</a:t>
            </a:r>
          </a:p>
        </c:rich>
      </c:tx>
      <c:layout>
        <c:manualLayout>
          <c:xMode val="edge"/>
          <c:yMode val="edge"/>
          <c:x val="0.42539749198016913"/>
          <c:y val="3.0701782966784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242866819922E-2"/>
          <c:y val="0.12061429339341205"/>
          <c:w val="0.8920648748525466"/>
          <c:h val="0.74561563188654723"/>
        </c:manualLayout>
      </c:layout>
      <c:lineChart>
        <c:grouping val="standard"/>
        <c:varyColors val="0"/>
        <c:ser>
          <c:idx val="0"/>
          <c:order val="0"/>
          <c:tx>
            <c:v>Mutter-Nuklid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'Betrieb (3)'!$B$21:$B$212</c:f>
              <c:numCache>
                <c:formatCode>0.0</c:formatCode>
                <c:ptCount val="192"/>
                <c:pt idx="0">
                  <c:v>30</c:v>
                </c:pt>
                <c:pt idx="1">
                  <c:v>29.68752370994256</c:v>
                </c:pt>
                <c:pt idx="2">
                  <c:v>29.378302134280052</c:v>
                </c:pt>
                <c:pt idx="3">
                  <c:v>29.072301372309841</c:v>
                </c:pt>
                <c:pt idx="4">
                  <c:v>28.769487876434798</c:v>
                </c:pt>
                <c:pt idx="5">
                  <c:v>28.469828448485433</c:v>
                </c:pt>
                <c:pt idx="6">
                  <c:v>28.173290236080284</c:v>
                </c:pt>
                <c:pt idx="7">
                  <c:v>27.879840729024224</c:v>
                </c:pt>
                <c:pt idx="8">
                  <c:v>27.589447755744295</c:v>
                </c:pt>
                <c:pt idx="9">
                  <c:v>27.302079479762675</c:v>
                </c:pt>
                <c:pt idx="10">
                  <c:v>27.017704396206351</c:v>
                </c:pt>
                <c:pt idx="11">
                  <c:v>26.736291328353182</c:v>
                </c:pt>
                <c:pt idx="12">
                  <c:v>26.457809424213892</c:v>
                </c:pt>
                <c:pt idx="13">
                  <c:v>26.182228153149715</c:v>
                </c:pt>
                <c:pt idx="14">
                  <c:v>25.909517302525259</c:v>
                </c:pt>
                <c:pt idx="15">
                  <c:v>25.639646974396189</c:v>
                </c:pt>
                <c:pt idx="16">
                  <c:v>25.372587582231461</c:v>
                </c:pt>
                <c:pt idx="17">
                  <c:v>25.108309847669688</c:v>
                </c:pt>
                <c:pt idx="18">
                  <c:v>24.846784797309269</c:v>
                </c:pt>
                <c:pt idx="19">
                  <c:v>24.587983759531976</c:v>
                </c:pt>
                <c:pt idx="20">
                  <c:v>24.331878361359603</c:v>
                </c:pt>
                <c:pt idx="21">
                  <c:v>24.078440525343385</c:v>
                </c:pt>
                <c:pt idx="22">
                  <c:v>23.827642466485784</c:v>
                </c:pt>
                <c:pt idx="23">
                  <c:v>23.579456689194362</c:v>
                </c:pt>
                <c:pt idx="24">
                  <c:v>23.33385598426738</c:v>
                </c:pt>
                <c:pt idx="25">
                  <c:v>23.09081342591076</c:v>
                </c:pt>
                <c:pt idx="26">
                  <c:v>22.850302368786192</c:v>
                </c:pt>
                <c:pt idx="27">
                  <c:v>22.612296445089889</c:v>
                </c:pt>
                <c:pt idx="28">
                  <c:v>22.376769561661863</c:v>
                </c:pt>
                <c:pt idx="29">
                  <c:v>22.143695897125252</c:v>
                </c:pt>
                <c:pt idx="30">
                  <c:v>21.913049899055455</c:v>
                </c:pt>
                <c:pt idx="31">
                  <c:v>21.684806281178776</c:v>
                </c:pt>
                <c:pt idx="32">
                  <c:v>21.458940020600206</c:v>
                </c:pt>
                <c:pt idx="33">
                  <c:v>21.235426355060131</c:v>
                </c:pt>
                <c:pt idx="34">
                  <c:v>21.014240780219556</c:v>
                </c:pt>
                <c:pt idx="35">
                  <c:v>20.795359046973665</c:v>
                </c:pt>
                <c:pt idx="36">
                  <c:v>20.578757158793305</c:v>
                </c:pt>
                <c:pt idx="37">
                  <c:v>20.36441136909421</c:v>
                </c:pt>
                <c:pt idx="38">
                  <c:v>20.152298178633611</c:v>
                </c:pt>
                <c:pt idx="39">
                  <c:v>19.942394332933919</c:v>
                </c:pt>
                <c:pt idx="40">
                  <c:v>19.734676819733327</c:v>
                </c:pt>
                <c:pt idx="41">
                  <c:v>19.529122866462899</c:v>
                </c:pt>
                <c:pt idx="42">
                  <c:v>19.325709937749956</c:v>
                </c:pt>
                <c:pt idx="43">
                  <c:v>19.124415732947476</c:v>
                </c:pt>
                <c:pt idx="44">
                  <c:v>18.925218183689225</c:v>
                </c:pt>
                <c:pt idx="45">
                  <c:v>18.728095451470331</c:v>
                </c:pt>
                <c:pt idx="46">
                  <c:v>18.533025925253096</c:v>
                </c:pt>
                <c:pt idx="47">
                  <c:v>18.339988219097712</c:v>
                </c:pt>
                <c:pt idx="48">
                  <c:v>18.148961169817682</c:v>
                </c:pt>
                <c:pt idx="49">
                  <c:v>17.959923834659644</c:v>
                </c:pt>
                <c:pt idx="50">
                  <c:v>17.772855489007355</c:v>
                </c:pt>
                <c:pt idx="51">
                  <c:v>17.587735624109623</c:v>
                </c:pt>
                <c:pt idx="52">
                  <c:v>17.404543944831858</c:v>
                </c:pt>
                <c:pt idx="53">
                  <c:v>17.223260367431099</c:v>
                </c:pt>
                <c:pt idx="54">
                  <c:v>17.043865017354161</c:v>
                </c:pt>
                <c:pt idx="55">
                  <c:v>16.866338227058737</c:v>
                </c:pt>
                <c:pt idx="56">
                  <c:v>16.690660533857226</c:v>
                </c:pt>
                <c:pt idx="57">
                  <c:v>16.516812677782966</c:v>
                </c:pt>
                <c:pt idx="58">
                  <c:v>16.344775599478719</c:v>
                </c:pt>
                <c:pt idx="59">
                  <c:v>16.174530438107173</c:v>
                </c:pt>
                <c:pt idx="60">
                  <c:v>16.006058529283141</c:v>
                </c:pt>
                <c:pt idx="61">
                  <c:v>15.83934140302739</c:v>
                </c:pt>
                <c:pt idx="62">
                  <c:v>15.674360781741681</c:v>
                </c:pt>
                <c:pt idx="63">
                  <c:v>15.511098578204995</c:v>
                </c:pt>
                <c:pt idx="64">
                  <c:v>15.349536893590571</c:v>
                </c:pt>
                <c:pt idx="65">
                  <c:v>15.189658015503603</c:v>
                </c:pt>
                <c:pt idx="66">
                  <c:v>15.03144441603941</c:v>
                </c:pt>
                <c:pt idx="67">
                  <c:v>14.874878749861789</c:v>
                </c:pt>
                <c:pt idx="68">
                  <c:v>14.719943852301419</c:v>
                </c:pt>
                <c:pt idx="69">
                  <c:v>14.566622737474056</c:v>
                </c:pt>
                <c:pt idx="70">
                  <c:v>14.414898596418313</c:v>
                </c:pt>
                <c:pt idx="71">
                  <c:v>14.264754795252879</c:v>
                </c:pt>
                <c:pt idx="72">
                  <c:v>14.11617487335289</c:v>
                </c:pt>
                <c:pt idx="73">
                  <c:v>13.96914254154531</c:v>
                </c:pt>
                <c:pt idx="74">
                  <c:v>13.823641680323121</c:v>
                </c:pt>
                <c:pt idx="75">
                  <c:v>13.679656338078093</c:v>
                </c:pt>
                <c:pt idx="76">
                  <c:v>13.537170729351983</c:v>
                </c:pt>
                <c:pt idx="77">
                  <c:v>13.396169233105912</c:v>
                </c:pt>
                <c:pt idx="78">
                  <c:v>13.256636391007827</c:v>
                </c:pt>
                <c:pt idx="79">
                  <c:v>13.118556905737739</c:v>
                </c:pt>
                <c:pt idx="80">
                  <c:v>12.981915639310662</c:v>
                </c:pt>
                <c:pt idx="81">
                  <c:v>12.846697611416978</c:v>
                </c:pt>
                <c:pt idx="82">
                  <c:v>12.712887997780133</c:v>
                </c:pt>
                <c:pt idx="83">
                  <c:v>12.580472128531397</c:v>
                </c:pt>
                <c:pt idx="84">
                  <c:v>12.449435486601578</c:v>
                </c:pt>
                <c:pt idx="85">
                  <c:v>12.319763706129489</c:v>
                </c:pt>
                <c:pt idx="86">
                  <c:v>12.191442570886968</c:v>
                </c:pt>
                <c:pt idx="87">
                  <c:v>12.06445801272033</c:v>
                </c:pt>
                <c:pt idx="88">
                  <c:v>11.938796110008042</c:v>
                </c:pt>
                <c:pt idx="89">
                  <c:v>11.814443086134458</c:v>
                </c:pt>
                <c:pt idx="90">
                  <c:v>11.691385307979456</c:v>
                </c:pt>
                <c:pt idx="91">
                  <c:v>11.569609284423805</c:v>
                </c:pt>
                <c:pt idx="92">
                  <c:v>11.44910166487011</c:v>
                </c:pt>
                <c:pt idx="93">
                  <c:v>11.32984923777914</c:v>
                </c:pt>
                <c:pt idx="94">
                  <c:v>11.211838929221429</c:v>
                </c:pt>
                <c:pt idx="95">
                  <c:v>11.095057801443938</c:v>
                </c:pt>
                <c:pt idx="96">
                  <c:v>10.979493051451669</c:v>
                </c:pt>
                <c:pt idx="97">
                  <c:v>10.865132009604036</c:v>
                </c:pt>
                <c:pt idx="98">
                  <c:v>10.751962138225855</c:v>
                </c:pt>
                <c:pt idx="99">
                  <c:v>10.639971030232825</c:v>
                </c:pt>
                <c:pt idx="100">
                  <c:v>10.529146407771298</c:v>
                </c:pt>
                <c:pt idx="101">
                  <c:v>10.419476120872231</c:v>
                </c:pt>
                <c:pt idx="102">
                  <c:v>10.310948146119154</c:v>
                </c:pt>
                <c:pt idx="103">
                  <c:v>10.203550585330024</c:v>
                </c:pt>
                <c:pt idx="104">
                  <c:v>10.097271664252776</c:v>
                </c:pt>
                <c:pt idx="105">
                  <c:v>9.9920997312745179</c:v>
                </c:pt>
                <c:pt idx="106">
                  <c:v>9.8880232561440966</c:v>
                </c:pt>
                <c:pt idx="107">
                  <c:v>9.7850308287080434</c:v>
                </c:pt>
                <c:pt idx="108">
                  <c:v>9.6831111576596314</c:v>
                </c:pt>
                <c:pt idx="109">
                  <c:v>9.5822530693009877</c:v>
                </c:pt>
                <c:pt idx="110">
                  <c:v>9.482445506318097</c:v>
                </c:pt>
                <c:pt idx="111">
                  <c:v>9.3836775265685581</c:v>
                </c:pt>
                <c:pt idx="112">
                  <c:v>9.2859383018819752</c:v>
                </c:pt>
                <c:pt idx="113">
                  <c:v>9.1892171168728307</c:v>
                </c:pt>
                <c:pt idx="114">
                  <c:v>9.093503367765738</c:v>
                </c:pt>
                <c:pt idx="115">
                  <c:v>8.9987865612329294</c:v>
                </c:pt>
                <c:pt idx="116">
                  <c:v>8.9050563132438327</c:v>
                </c:pt>
                <c:pt idx="117">
                  <c:v>8.8123023479266678</c:v>
                </c:pt>
                <c:pt idx="118">
                  <c:v>8.7205144964418455</c:v>
                </c:pt>
                <c:pt idx="119">
                  <c:v>8.6296826958671708</c:v>
                </c:pt>
                <c:pt idx="120">
                  <c:v>8.5397969880945883</c:v>
                </c:pt>
                <c:pt idx="121">
                  <c:v>8.4508475187384704</c:v>
                </c:pt>
                <c:pt idx="122">
                  <c:v>8.3628245360552551</c:v>
                </c:pt>
                <c:pt idx="123">
                  <c:v>8.2757183898743243</c:v>
                </c:pt>
                <c:pt idx="124">
                  <c:v>8.1895195305400552</c:v>
                </c:pt>
                <c:pt idx="125">
                  <c:v>8.1042185078648501</c:v>
                </c:pt>
                <c:pt idx="126">
                  <c:v>8.0198059700931026</c:v>
                </c:pt>
                <c:pt idx="127">
                  <c:v>7.9362726628759281</c:v>
                </c:pt>
                <c:pt idx="128">
                  <c:v>7.853609428256604</c:v>
                </c:pt>
                <c:pt idx="129">
                  <c:v>7.7718072036665458</c:v>
                </c:pt>
                <c:pt idx="130">
                  <c:v>7.6908570209317642</c:v>
                </c:pt>
                <c:pt idx="131">
                  <c:v>7.6107500052896651</c:v>
                </c:pt>
                <c:pt idx="132">
                  <c:v>7.5314773744160783</c:v>
                </c:pt>
                <c:pt idx="133">
                  <c:v>7.4530304374624432</c:v>
                </c:pt>
                <c:pt idx="134">
                  <c:v>7.3754005941029943</c:v>
                </c:pt>
                <c:pt idx="135">
                  <c:v>7.2985793335919027</c:v>
                </c:pt>
                <c:pt idx="136">
                  <c:v>7.2225582338302114</c:v>
                </c:pt>
                <c:pt idx="137">
                  <c:v>7.1473289604425103</c:v>
                </c:pt>
                <c:pt idx="138">
                  <c:v>7.0728832658632044</c:v>
                </c:pt>
                <c:pt idx="139">
                  <c:v>6.9992129884323271</c:v>
                </c:pt>
                <c:pt idx="140">
                  <c:v>6.9263100515007556</c:v>
                </c:pt>
                <c:pt idx="141">
                  <c:v>6.8541664625447369</c:v>
                </c:pt>
                <c:pt idx="142">
                  <c:v>6.7827743122896669</c:v>
                </c:pt>
                <c:pt idx="143">
                  <c:v>6.7121257738429598</c:v>
                </c:pt>
                <c:pt idx="144">
                  <c:v>6.6422131018359813</c:v>
                </c:pt>
                <c:pt idx="145">
                  <c:v>6.5730286315748936</c:v>
                </c:pt>
                <c:pt idx="146">
                  <c:v>6.5045647782003639</c:v>
                </c:pt>
                <c:pt idx="147">
                  <c:v>6.4368140358560204</c:v>
                </c:pt>
                <c:pt idx="148">
                  <c:v>6.3697689768655543</c:v>
                </c:pt>
                <c:pt idx="149">
                  <c:v>6.3034222509184241</c:v>
                </c:pt>
                <c:pt idx="150">
                  <c:v>6.2377665842640067</c:v>
                </c:pt>
                <c:pt idx="151">
                  <c:v>6.1727947789141702</c:v>
                </c:pt>
                <c:pt idx="152">
                  <c:v>6.1084997118541366</c:v>
                </c:pt>
                <c:pt idx="153">
                  <c:v>6.0448743342615643</c:v>
                </c:pt>
                <c:pt idx="154">
                  <c:v>5.9819116707337816</c:v>
                </c:pt>
                <c:pt idx="155">
                  <c:v>5.9196048185230401</c:v>
                </c:pt>
                <c:pt idx="156">
                  <c:v>5.8579469467797676</c:v>
                </c:pt>
                <c:pt idx="157">
                  <c:v>5.796931295803665</c:v>
                </c:pt>
                <c:pt idx="158">
                  <c:v>5.7365511763026449</c:v>
                </c:pt>
                <c:pt idx="159">
                  <c:v>5.6767999686594548</c:v>
                </c:pt>
                <c:pt idx="160">
                  <c:v>5.6176711222059579</c:v>
                </c:pt>
                <c:pt idx="161">
                  <c:v>5.5591581545049671</c:v>
                </c:pt>
                <c:pt idx="162">
                  <c:v>5.5012546506395568</c:v>
                </c:pt>
                <c:pt idx="163">
                  <c:v>5.4439542625097879</c:v>
                </c:pt>
                <c:pt idx="164">
                  <c:v>5.3872507081367385</c:v>
                </c:pt>
                <c:pt idx="165">
                  <c:v>5.3311377709738101</c:v>
                </c:pt>
                <c:pt idx="166">
                  <c:v>5.2756092992251755</c:v>
                </c:pt>
                <c:pt idx="167">
                  <c:v>5.2206592051713621</c:v>
                </c:pt>
                <c:pt idx="168">
                  <c:v>5.1662814645018234</c:v>
                </c:pt>
                <c:pt idx="169">
                  <c:v>5.1124701156544887</c:v>
                </c:pt>
                <c:pt idx="170">
                  <c:v>5.0592192591621803</c:v>
                </c:pt>
                <c:pt idx="171">
                  <c:v>5.0065230570058414</c:v>
                </c:pt>
                <c:pt idx="172">
                  <c:v>4.9543757319745012</c:v>
                </c:pt>
                <c:pt idx="173">
                  <c:v>4.9027715670319001</c:v>
                </c:pt>
                <c:pt idx="174">
                  <c:v>4.8517049046897256</c:v>
                </c:pt>
                <c:pt idx="175">
                  <c:v>4.8011701463873608</c:v>
                </c:pt>
                <c:pt idx="176">
                  <c:v>4.7511617518781053</c:v>
                </c:pt>
                <c:pt idx="177">
                  <c:v>4.7016742386217834</c:v>
                </c:pt>
                <c:pt idx="178">
                  <c:v>4.6527021811836775</c:v>
                </c:pt>
                <c:pt idx="179">
                  <c:v>4.6042402106397295</c:v>
                </c:pt>
                <c:pt idx="180">
                  <c:v>4.5562830139879287</c:v>
                </c:pt>
                <c:pt idx="181">
                  <c:v>4.5088253335658397</c:v>
                </c:pt>
                <c:pt idx="182">
                  <c:v>4.4618619664741841</c:v>
                </c:pt>
                <c:pt idx="183">
                  <c:v>4.4153877640064429</c:v>
                </c:pt>
                <c:pt idx="184">
                  <c:v>4.3693976310843849</c:v>
                </c:pt>
                <c:pt idx="185">
                  <c:v>4.323886525699483</c:v>
                </c:pt>
                <c:pt idx="186">
                  <c:v>4.2788494583601526</c:v>
                </c:pt>
                <c:pt idx="187">
                  <c:v>4.2342814915447304</c:v>
                </c:pt>
                <c:pt idx="188">
                  <c:v>4.1901777391601716</c:v>
                </c:pt>
                <c:pt idx="189">
                  <c:v>4.146533366006369</c:v>
                </c:pt>
                <c:pt idx="190">
                  <c:v>4.1033435872460675</c:v>
                </c:pt>
                <c:pt idx="191">
                  <c:v>4.0606036678802786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'Betrieb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39D-4625-9393-9A214F7B7A5D}"/>
            </c:ext>
          </c:extLst>
        </c:ser>
        <c:ser>
          <c:idx val="1"/>
          <c:order val="1"/>
          <c:tx>
            <c:v>Tochter-Nuklid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'Betrieb (3)'!$D$21:$D$212</c:f>
              <c:numCache>
                <c:formatCode>0.0</c:formatCode>
                <c:ptCount val="192"/>
                <c:pt idx="0">
                  <c:v>0</c:v>
                </c:pt>
                <c:pt idx="1">
                  <c:v>2.7910703211670702</c:v>
                </c:pt>
                <c:pt idx="2">
                  <c:v>5.249514380522208</c:v>
                </c:pt>
                <c:pt idx="3">
                  <c:v>7.4118111777444078</c:v>
                </c:pt>
                <c:pt idx="4">
                  <c:v>9.310469128536953</c:v>
                </c:pt>
                <c:pt idx="5">
                  <c:v>10.974457935361581</c:v>
                </c:pt>
                <c:pt idx="6">
                  <c:v>12.429593487877277</c:v>
                </c:pt>
                <c:pt idx="7">
                  <c:v>13.698880901543125</c:v>
                </c:pt>
                <c:pt idx="8">
                  <c:v>14.802820247252146</c:v>
                </c:pt>
                <c:pt idx="9">
                  <c:v>15.759679029696519</c:v>
                </c:pt>
                <c:pt idx="10">
                  <c:v>16.58573503085189</c:v>
                </c:pt>
                <c:pt idx="11">
                  <c:v>17.295492741652719</c:v>
                </c:pt>
                <c:pt idx="12">
                  <c:v>17.90187625439156</c:v>
                </c:pt>
                <c:pt idx="13">
                  <c:v>18.416401175960505</c:v>
                </c:pt>
                <c:pt idx="14">
                  <c:v>18.849327843616354</c:v>
                </c:pt>
                <c:pt idx="15">
                  <c:v>19.20979787679698</c:v>
                </c:pt>
                <c:pt idx="16">
                  <c:v>19.505955877351333</c:v>
                </c:pt>
                <c:pt idx="17">
                  <c:v>19.745057893434236</c:v>
                </c:pt>
                <c:pt idx="18">
                  <c:v>19.933568086643504</c:v>
                </c:pt>
                <c:pt idx="19">
                  <c:v>20.077244885409545</c:v>
                </c:pt>
                <c:pt idx="20">
                  <c:v>20.181217768108166</c:v>
                </c:pt>
                <c:pt idx="21">
                  <c:v>20.250055695004349</c:v>
                </c:pt>
                <c:pt idx="22">
                  <c:v>20.287828097297194</c:v>
                </c:pt>
                <c:pt idx="23">
                  <c:v>20.298159232753424</c:v>
                </c:pt>
                <c:pt idx="24">
                  <c:v>20.284276629377569</c:v>
                </c:pt>
                <c:pt idx="25">
                  <c:v>3.4363532186055177</c:v>
                </c:pt>
                <c:pt idx="26">
                  <c:v>5.2108873603246417</c:v>
                </c:pt>
                <c:pt idx="27">
                  <c:v>6.7700483246595748</c:v>
                </c:pt>
                <c:pt idx="28">
                  <c:v>8.1374930116383339</c:v>
                </c:pt>
                <c:pt idx="29">
                  <c:v>9.3343029861110001</c:v>
                </c:pt>
                <c:pt idx="30">
                  <c:v>2.6424915066276089</c:v>
                </c:pt>
                <c:pt idx="31">
                  <c:v>4.3937914547284249</c:v>
                </c:pt>
                <c:pt idx="32">
                  <c:v>5.9333864693004337</c:v>
                </c:pt>
                <c:pt idx="33">
                  <c:v>7.2845226070460427</c:v>
                </c:pt>
                <c:pt idx="34">
                  <c:v>8.4679153963381601</c:v>
                </c:pt>
                <c:pt idx="35">
                  <c:v>9.5020250796732348</c:v>
                </c:pt>
                <c:pt idx="36">
                  <c:v>10.403301920701374</c:v>
                </c:pt>
                <c:pt idx="37">
                  <c:v>11.186404831591389</c:v>
                </c:pt>
                <c:pt idx="38">
                  <c:v>11.864396222394737</c:v>
                </c:pt>
                <c:pt idx="39">
                  <c:v>12.448915658489296</c:v>
                </c:pt>
                <c:pt idx="40">
                  <c:v>12.950334630923692</c:v>
                </c:pt>
                <c:pt idx="41">
                  <c:v>13.377894493812095</c:v>
                </c:pt>
                <c:pt idx="42">
                  <c:v>13.739829399521584</c:v>
                </c:pt>
                <c:pt idx="43">
                  <c:v>14.043475863283881</c:v>
                </c:pt>
                <c:pt idx="44">
                  <c:v>14.29537041140817</c:v>
                </c:pt>
                <c:pt idx="45">
                  <c:v>14.501336609116441</c:v>
                </c:pt>
                <c:pt idx="46">
                  <c:v>14.666562623068398</c:v>
                </c:pt>
                <c:pt idx="47">
                  <c:v>14.79567034801871</c:v>
                </c:pt>
                <c:pt idx="48">
                  <c:v>14.892777015087875</c:v>
                </c:pt>
                <c:pt idx="49">
                  <c:v>2.6176143402678749</c:v>
                </c:pt>
                <c:pt idx="50">
                  <c:v>4.0038381501092761</c:v>
                </c:pt>
                <c:pt idx="51">
                  <c:v>5.2218932163152552</c:v>
                </c:pt>
                <c:pt idx="52">
                  <c:v>6.2902507297906345</c:v>
                </c:pt>
                <c:pt idx="53">
                  <c:v>7.2253710797131063</c:v>
                </c:pt>
                <c:pt idx="54">
                  <c:v>2.053145835862753</c:v>
                </c:pt>
                <c:pt idx="55">
                  <c:v>3.4155346852786348</c:v>
                </c:pt>
                <c:pt idx="56">
                  <c:v>4.6132347694299298</c:v>
                </c:pt>
                <c:pt idx="57">
                  <c:v>5.6643295530283808</c:v>
                </c:pt>
                <c:pt idx="58">
                  <c:v>6.5849339641905109</c:v>
                </c:pt>
                <c:pt idx="59">
                  <c:v>7.3894085097382778</c:v>
                </c:pt>
                <c:pt idx="60">
                  <c:v>8.0905501032778542</c:v>
                </c:pt>
                <c:pt idx="61">
                  <c:v>8.6997621387602244</c:v>
                </c:pt>
                <c:pt idx="62">
                  <c:v>9.2272060667721885</c:v>
                </c:pt>
                <c:pt idx="63">
                  <c:v>9.6819364853096292</c:v>
                </c:pt>
                <c:pt idx="64">
                  <c:v>10.072021537988149</c:v>
                </c:pt>
                <c:pt idx="65">
                  <c:v>10.404650217645655</c:v>
                </c:pt>
                <c:pt idx="66">
                  <c:v>10.686227999499058</c:v>
                </c:pt>
                <c:pt idx="67">
                  <c:v>10.922462073126365</c:v>
                </c:pt>
                <c:pt idx="68">
                  <c:v>11.118437304500368</c:v>
                </c:pt>
                <c:pt idx="69">
                  <c:v>11.278683936268793</c:v>
                </c:pt>
                <c:pt idx="70">
                  <c:v>11.407237924825152</c:v>
                </c:pt>
                <c:pt idx="71">
                  <c:v>11.507694714989544</c:v>
                </c:pt>
                <c:pt idx="72">
                  <c:v>11.583257166022042</c:v>
                </c:pt>
                <c:pt idx="73">
                  <c:v>2.0359508174147232</c:v>
                </c:pt>
                <c:pt idx="74">
                  <c:v>3.1141508965109566</c:v>
                </c:pt>
                <c:pt idx="75">
                  <c:v>4.0615499324221869</c:v>
                </c:pt>
                <c:pt idx="76">
                  <c:v>4.8925147506977407</c:v>
                </c:pt>
                <c:pt idx="77">
                  <c:v>5.6198481825708537</c:v>
                </c:pt>
                <c:pt idx="78">
                  <c:v>1.5969263038208252</c:v>
                </c:pt>
                <c:pt idx="79">
                  <c:v>2.6565858837078835</c:v>
                </c:pt>
                <c:pt idx="80">
                  <c:v>3.5881513246259926</c:v>
                </c:pt>
                <c:pt idx="81">
                  <c:v>4.4056878594812261</c:v>
                </c:pt>
                <c:pt idx="82">
                  <c:v>5.121729602772005</c:v>
                </c:pt>
                <c:pt idx="83">
                  <c:v>5.7474460884522882</c:v>
                </c:pt>
                <c:pt idx="84">
                  <c:v>6.2927906951042756</c:v>
                </c:pt>
                <c:pt idx="85">
                  <c:v>6.7666329283455129</c:v>
                </c:pt>
                <c:pt idx="86">
                  <c:v>7.1768763161476183</c:v>
                </c:pt>
                <c:pt idx="87">
                  <c:v>7.530563481797663</c:v>
                </c:pt>
                <c:pt idx="88">
                  <c:v>7.8339697890541755</c:v>
                </c:pt>
                <c:pt idx="89">
                  <c:v>8.0926868023792373</c:v>
                </c:pt>
                <c:pt idx="90">
                  <c:v>8.3116966699532338</c:v>
                </c:pt>
                <c:pt idx="91">
                  <c:v>8.4954384167054329</c:v>
                </c:pt>
                <c:pt idx="92">
                  <c:v>8.6478670272227589</c:v>
                </c:pt>
                <c:pt idx="93">
                  <c:v>8.7725061027059148</c:v>
                </c:pt>
                <c:pt idx="94">
                  <c:v>8.8724947908563312</c:v>
                </c:pt>
                <c:pt idx="95">
                  <c:v>8.950629611567301</c:v>
                </c:pt>
                <c:pt idx="96">
                  <c:v>9.0094017335494154</c:v>
                </c:pt>
                <c:pt idx="97">
                  <c:v>1.5835527668835094</c:v>
                </c:pt>
                <c:pt idx="98">
                  <c:v>2.422171613051916</c:v>
                </c:pt>
                <c:pt idx="99">
                  <c:v>3.159054035682292</c:v>
                </c:pt>
                <c:pt idx="100">
                  <c:v>3.8053744827253873</c:v>
                </c:pt>
                <c:pt idx="101">
                  <c:v>4.371090934860149</c:v>
                </c:pt>
                <c:pt idx="102">
                  <c:v>1.24208161282068</c:v>
                </c:pt>
                <c:pt idx="103">
                  <c:v>2.0662797471577039</c:v>
                </c:pt>
                <c:pt idx="104">
                  <c:v>2.7908468751212672</c:v>
                </c:pt>
                <c:pt idx="105">
                  <c:v>3.4267228673454886</c:v>
                </c:pt>
                <c:pt idx="106">
                  <c:v>3.9836566979171533</c:v>
                </c:pt>
                <c:pt idx="107">
                  <c:v>4.4703359767262416</c:v>
                </c:pt>
                <c:pt idx="108">
                  <c:v>4.8945023938527417</c:v>
                </c:pt>
                <c:pt idx="109">
                  <c:v>5.2630546081878702</c:v>
                </c:pt>
                <c:pt idx="110">
                  <c:v>5.5821399458470227</c:v>
                </c:pt>
                <c:pt idx="111">
                  <c:v>5.8572361254147323</c:v>
                </c:pt>
                <c:pt idx="112">
                  <c:v>6.0932240946974652</c:v>
                </c:pt>
                <c:pt idx="113">
                  <c:v>6.2944529456914911</c:v>
                </c:pt>
                <c:pt idx="114">
                  <c:v>6.4647977693346856</c:v>
                </c:pt>
                <c:pt idx="115">
                  <c:v>6.60771121790747</c:v>
                </c:pt>
                <c:pt idx="116">
                  <c:v>6.7262694594356285</c:v>
                </c:pt>
                <c:pt idx="117">
                  <c:v>6.8232131340180029</c:v>
                </c:pt>
                <c:pt idx="118">
                  <c:v>6.9009838556672687</c:v>
                </c:pt>
                <c:pt idx="119">
                  <c:v>6.961756744131721</c:v>
                </c:pt>
                <c:pt idx="120">
                  <c:v>7.0074694184755879</c:v>
                </c:pt>
                <c:pt idx="121">
                  <c:v>1.2316797401966357</c:v>
                </c:pt>
                <c:pt idx="122">
                  <c:v>1.8839534529363489</c:v>
                </c:pt>
                <c:pt idx="123">
                  <c:v>2.4570970638363483</c:v>
                </c:pt>
                <c:pt idx="124">
                  <c:v>2.9598020048695184</c:v>
                </c:pt>
                <c:pt idx="125">
                  <c:v>3.3998135456044176</c:v>
                </c:pt>
                <c:pt idx="126">
                  <c:v>0.96608511580874612</c:v>
                </c:pt>
                <c:pt idx="127">
                  <c:v>1.6071424681128188</c:v>
                </c:pt>
                <c:pt idx="128">
                  <c:v>2.1707073019406922</c:v>
                </c:pt>
                <c:pt idx="129">
                  <c:v>2.6652885961544674</c:v>
                </c:pt>
                <c:pt idx="130">
                  <c:v>3.0984690559986587</c:v>
                </c:pt>
                <c:pt idx="131">
                  <c:v>3.4770058627406089</c:v>
                </c:pt>
                <c:pt idx="132">
                  <c:v>3.8069204657603604</c:v>
                </c:pt>
                <c:pt idx="133">
                  <c:v>4.0935786088263217</c:v>
                </c:pt>
                <c:pt idx="134">
                  <c:v>4.3417616526806579</c:v>
                </c:pt>
                <c:pt idx="135">
                  <c:v>4.5557301405424973</c:v>
                </c:pt>
                <c:pt idx="136">
                  <c:v>4.7392804501845989</c:v>
                </c:pt>
                <c:pt idx="137">
                  <c:v>4.8957952844837411</c:v>
                </c:pt>
                <c:pt idx="138">
                  <c:v>5.0282886705689336</c:v>
                </c:pt>
                <c:pt idx="139">
                  <c:v>5.1394460648093476</c:v>
                </c:pt>
                <c:pt idx="140">
                  <c:v>5.231660095928218</c:v>
                </c:pt>
                <c:pt idx="141">
                  <c:v>5.3070624206379122</c:v>
                </c:pt>
                <c:pt idx="142">
                  <c:v>5.3675521145964638</c:v>
                </c:pt>
                <c:pt idx="143">
                  <c:v>5.4148209755023808</c:v>
                </c:pt>
                <c:pt idx="144">
                  <c:v>5.4503760741622331</c:v>
                </c:pt>
                <c:pt idx="145">
                  <c:v>0.95799458921627112</c:v>
                </c:pt>
                <c:pt idx="146">
                  <c:v>1.4653299517293328</c:v>
                </c:pt>
                <c:pt idx="147">
                  <c:v>1.9111183008974517</c:v>
                </c:pt>
                <c:pt idx="148">
                  <c:v>2.3021197907857056</c:v>
                </c:pt>
                <c:pt idx="149">
                  <c:v>2.6443586548831637</c:v>
                </c:pt>
                <c:pt idx="150">
                  <c:v>0.75141636536085177</c:v>
                </c:pt>
                <c:pt idx="151">
                  <c:v>1.2500276965714847</c:v>
                </c:pt>
                <c:pt idx="152">
                  <c:v>1.6883657189160575</c:v>
                </c:pt>
                <c:pt idx="153">
                  <c:v>2.0730486753059512</c:v>
                </c:pt>
                <c:pt idx="154">
                  <c:v>2.409974357479387</c:v>
                </c:pt>
                <c:pt idx="155">
                  <c:v>2.7043984685880913</c:v>
                </c:pt>
                <c:pt idx="156">
                  <c:v>2.961004463053746</c:v>
                </c:pt>
                <c:pt idx="157">
                  <c:v>3.1839657906210341</c:v>
                </c:pt>
                <c:pt idx="158">
                  <c:v>3.3770013707221738</c:v>
                </c:pt>
                <c:pt idx="159">
                  <c:v>3.5434250334201609</c:v>
                </c:pt>
                <c:pt idx="160">
                  <c:v>3.6861895831220437</c:v>
                </c:pt>
                <c:pt idx="161">
                  <c:v>3.8079260698866322</c:v>
                </c:pt>
                <c:pt idx="162">
                  <c:v>3.9109787895459593</c:v>
                </c:pt>
                <c:pt idx="163">
                  <c:v>3.9974364771723678</c:v>
                </c:pt>
                <c:pt idx="164">
                  <c:v>4.0691601079009168</c:v>
                </c:pt>
                <c:pt idx="165">
                  <c:v>4.1278076740894161</c:v>
                </c:pt>
                <c:pt idx="166">
                  <c:v>4.1748562676681242</c:v>
                </c:pt>
                <c:pt idx="167">
                  <c:v>4.2116217607654249</c:v>
                </c:pt>
                <c:pt idx="168">
                  <c:v>4.2392763458199383</c:v>
                </c:pt>
                <c:pt idx="169">
                  <c:v>0.74512359261599559</c:v>
                </c:pt>
                <c:pt idx="170">
                  <c:v>1.1397266021028578</c:v>
                </c:pt>
                <c:pt idx="171">
                  <c:v>1.486458640067964</c:v>
                </c:pt>
                <c:pt idx="172">
                  <c:v>1.7905777218908474</c:v>
                </c:pt>
                <c:pt idx="173">
                  <c:v>2.0567694674598256</c:v>
                </c:pt>
                <c:pt idx="174">
                  <c:v>0.58444804178505849</c:v>
                </c:pt>
                <c:pt idx="175">
                  <c:v>0.97226554160481693</c:v>
                </c:pt>
                <c:pt idx="176">
                  <c:v>1.3132027511320445</c:v>
                </c:pt>
                <c:pt idx="177">
                  <c:v>1.6124073079321775</c:v>
                </c:pt>
                <c:pt idx="178">
                  <c:v>1.8744664861067106</c:v>
                </c:pt>
                <c:pt idx="179">
                  <c:v>2.1034681463369251</c:v>
                </c:pt>
                <c:pt idx="180">
                  <c:v>2.3030550569889683</c:v>
                </c:pt>
                <c:pt idx="181">
                  <c:v>2.4764733072395075</c:v>
                </c:pt>
                <c:pt idx="182">
                  <c:v>2.6266154547701577</c:v>
                </c:pt>
                <c:pt idx="183">
                  <c:v>2.7560589806957951</c:v>
                </c:pt>
                <c:pt idx="184">
                  <c:v>2.8671005621092127</c:v>
                </c:pt>
                <c:pt idx="185">
                  <c:v>2.9617866171157319</c:v>
                </c:pt>
                <c:pt idx="186">
                  <c:v>3.0419405277596594</c:v>
                </c:pt>
                <c:pt idx="187">
                  <c:v>3.109186902153239</c:v>
                </c:pt>
                <c:pt idx="188">
                  <c:v>3.1649731978228632</c:v>
                </c:pt>
                <c:pt idx="189">
                  <c:v>3.2105889932652043</c:v>
                </c:pt>
                <c:pt idx="190">
                  <c:v>3.2471831634928017</c:v>
                </c:pt>
                <c:pt idx="191">
                  <c:v>3.2757791875302349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'Betrieb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39D-4625-9393-9A214F7B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934536"/>
        <c:axId val="1"/>
      </c:lineChart>
      <c:catAx>
        <c:axId val="496934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Tage</a:t>
                </a:r>
              </a:p>
            </c:rich>
          </c:tx>
          <c:layout>
            <c:manualLayout>
              <c:xMode val="edge"/>
              <c:yMode val="edge"/>
              <c:x val="0.50635003957838609"/>
              <c:y val="0.921054756086523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Aktivität [GBq]</a:t>
                </a:r>
              </a:p>
            </c:rich>
          </c:tx>
          <c:layout>
            <c:manualLayout>
              <c:xMode val="edge"/>
              <c:yMode val="edge"/>
              <c:x val="1.4285714285714285E-2"/>
              <c:y val="0.368421757625124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6934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920701578969291"/>
          <c:y val="0.36403565933568649"/>
          <c:w val="0.22698446027579888"/>
          <c:h val="0.107456240383745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Generator</a:t>
            </a:r>
          </a:p>
        </c:rich>
      </c:tx>
      <c:layout>
        <c:manualLayout>
          <c:xMode val="edge"/>
          <c:yMode val="edge"/>
          <c:x val="0.42539749198016913"/>
          <c:y val="3.0701782966784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242866819922E-2"/>
          <c:y val="0.12061429339341205"/>
          <c:w val="0.8920648748525466"/>
          <c:h val="0.74561563188654723"/>
        </c:manualLayout>
      </c:layout>
      <c:lineChart>
        <c:grouping val="standard"/>
        <c:varyColors val="0"/>
        <c:ser>
          <c:idx val="0"/>
          <c:order val="0"/>
          <c:tx>
            <c:v>Mutter-Nuklid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'Betrieb (4)'!$B$21:$B$212</c:f>
              <c:numCache>
                <c:formatCode>0.0</c:formatCode>
                <c:ptCount val="192"/>
                <c:pt idx="0">
                  <c:v>30</c:v>
                </c:pt>
                <c:pt idx="1">
                  <c:v>29.68752370994256</c:v>
                </c:pt>
                <c:pt idx="2">
                  <c:v>29.378302134280052</c:v>
                </c:pt>
                <c:pt idx="3">
                  <c:v>29.072301372309841</c:v>
                </c:pt>
                <c:pt idx="4">
                  <c:v>28.769487876434798</c:v>
                </c:pt>
                <c:pt idx="5">
                  <c:v>28.469828448485433</c:v>
                </c:pt>
                <c:pt idx="6">
                  <c:v>28.173290236080284</c:v>
                </c:pt>
                <c:pt idx="7">
                  <c:v>27.879840729024224</c:v>
                </c:pt>
                <c:pt idx="8">
                  <c:v>27.589447755744295</c:v>
                </c:pt>
                <c:pt idx="9">
                  <c:v>27.302079479762675</c:v>
                </c:pt>
                <c:pt idx="10">
                  <c:v>27.017704396206351</c:v>
                </c:pt>
                <c:pt idx="11">
                  <c:v>26.736291328353182</c:v>
                </c:pt>
                <c:pt idx="12">
                  <c:v>26.457809424213892</c:v>
                </c:pt>
                <c:pt idx="13">
                  <c:v>26.182228153149715</c:v>
                </c:pt>
                <c:pt idx="14">
                  <c:v>25.909517302525259</c:v>
                </c:pt>
                <c:pt idx="15">
                  <c:v>25.639646974396189</c:v>
                </c:pt>
                <c:pt idx="16">
                  <c:v>25.372587582231461</c:v>
                </c:pt>
                <c:pt idx="17">
                  <c:v>25.108309847669688</c:v>
                </c:pt>
                <c:pt idx="18">
                  <c:v>24.846784797309269</c:v>
                </c:pt>
                <c:pt idx="19">
                  <c:v>24.587983759531976</c:v>
                </c:pt>
                <c:pt idx="20">
                  <c:v>24.331878361359603</c:v>
                </c:pt>
                <c:pt idx="21">
                  <c:v>24.078440525343385</c:v>
                </c:pt>
                <c:pt idx="22">
                  <c:v>23.827642466485784</c:v>
                </c:pt>
                <c:pt idx="23">
                  <c:v>23.579456689194362</c:v>
                </c:pt>
                <c:pt idx="24">
                  <c:v>23.33385598426738</c:v>
                </c:pt>
                <c:pt idx="25">
                  <c:v>23.09081342591076</c:v>
                </c:pt>
                <c:pt idx="26">
                  <c:v>22.850302368786192</c:v>
                </c:pt>
                <c:pt idx="27">
                  <c:v>22.612296445089889</c:v>
                </c:pt>
                <c:pt idx="28">
                  <c:v>22.376769561661863</c:v>
                </c:pt>
                <c:pt idx="29">
                  <c:v>22.143695897125252</c:v>
                </c:pt>
                <c:pt idx="30">
                  <c:v>21.913049899055455</c:v>
                </c:pt>
                <c:pt idx="31">
                  <c:v>21.684806281178776</c:v>
                </c:pt>
                <c:pt idx="32">
                  <c:v>21.458940020600206</c:v>
                </c:pt>
                <c:pt idx="33">
                  <c:v>21.235426355060131</c:v>
                </c:pt>
                <c:pt idx="34">
                  <c:v>21.014240780219556</c:v>
                </c:pt>
                <c:pt idx="35">
                  <c:v>20.795359046973665</c:v>
                </c:pt>
                <c:pt idx="36">
                  <c:v>20.578757158793305</c:v>
                </c:pt>
                <c:pt idx="37">
                  <c:v>20.36441136909421</c:v>
                </c:pt>
                <c:pt idx="38">
                  <c:v>20.152298178633611</c:v>
                </c:pt>
                <c:pt idx="39">
                  <c:v>19.942394332933919</c:v>
                </c:pt>
                <c:pt idx="40">
                  <c:v>19.734676819733327</c:v>
                </c:pt>
                <c:pt idx="41">
                  <c:v>19.529122866462899</c:v>
                </c:pt>
                <c:pt idx="42">
                  <c:v>19.325709937749956</c:v>
                </c:pt>
                <c:pt idx="43">
                  <c:v>19.124415732947476</c:v>
                </c:pt>
                <c:pt idx="44">
                  <c:v>18.925218183689225</c:v>
                </c:pt>
                <c:pt idx="45">
                  <c:v>18.728095451470331</c:v>
                </c:pt>
                <c:pt idx="46">
                  <c:v>18.533025925253096</c:v>
                </c:pt>
                <c:pt idx="47">
                  <c:v>18.339988219097712</c:v>
                </c:pt>
                <c:pt idx="48">
                  <c:v>18.148961169817682</c:v>
                </c:pt>
                <c:pt idx="49">
                  <c:v>17.959923834659644</c:v>
                </c:pt>
                <c:pt idx="50">
                  <c:v>17.772855489007355</c:v>
                </c:pt>
                <c:pt idx="51">
                  <c:v>17.587735624109623</c:v>
                </c:pt>
                <c:pt idx="52">
                  <c:v>17.404543944831858</c:v>
                </c:pt>
                <c:pt idx="53">
                  <c:v>17.223260367431099</c:v>
                </c:pt>
                <c:pt idx="54">
                  <c:v>17.043865017354161</c:v>
                </c:pt>
                <c:pt idx="55">
                  <c:v>16.866338227058737</c:v>
                </c:pt>
                <c:pt idx="56">
                  <c:v>16.690660533857226</c:v>
                </c:pt>
                <c:pt idx="57">
                  <c:v>16.516812677782966</c:v>
                </c:pt>
                <c:pt idx="58">
                  <c:v>16.344775599478719</c:v>
                </c:pt>
                <c:pt idx="59">
                  <c:v>16.174530438107173</c:v>
                </c:pt>
                <c:pt idx="60">
                  <c:v>16.006058529283141</c:v>
                </c:pt>
                <c:pt idx="61">
                  <c:v>15.83934140302739</c:v>
                </c:pt>
                <c:pt idx="62">
                  <c:v>15.674360781741681</c:v>
                </c:pt>
                <c:pt idx="63">
                  <c:v>15.511098578204995</c:v>
                </c:pt>
                <c:pt idx="64">
                  <c:v>15.349536893590571</c:v>
                </c:pt>
                <c:pt idx="65">
                  <c:v>15.189658015503603</c:v>
                </c:pt>
                <c:pt idx="66">
                  <c:v>15.03144441603941</c:v>
                </c:pt>
                <c:pt idx="67">
                  <c:v>14.874878749861789</c:v>
                </c:pt>
                <c:pt idx="68">
                  <c:v>14.719943852301419</c:v>
                </c:pt>
                <c:pt idx="69">
                  <c:v>14.566622737474056</c:v>
                </c:pt>
                <c:pt idx="70">
                  <c:v>14.414898596418313</c:v>
                </c:pt>
                <c:pt idx="71">
                  <c:v>14.264754795252879</c:v>
                </c:pt>
                <c:pt idx="72">
                  <c:v>14.11617487335289</c:v>
                </c:pt>
                <c:pt idx="73">
                  <c:v>13.96914254154531</c:v>
                </c:pt>
                <c:pt idx="74">
                  <c:v>13.823641680323121</c:v>
                </c:pt>
                <c:pt idx="75">
                  <c:v>13.679656338078093</c:v>
                </c:pt>
                <c:pt idx="76">
                  <c:v>13.537170729351983</c:v>
                </c:pt>
                <c:pt idx="77">
                  <c:v>13.396169233105912</c:v>
                </c:pt>
                <c:pt idx="78">
                  <c:v>13.256636391007827</c:v>
                </c:pt>
                <c:pt idx="79">
                  <c:v>13.118556905737739</c:v>
                </c:pt>
                <c:pt idx="80">
                  <c:v>12.981915639310662</c:v>
                </c:pt>
                <c:pt idx="81">
                  <c:v>12.846697611416978</c:v>
                </c:pt>
                <c:pt idx="82">
                  <c:v>12.712887997780133</c:v>
                </c:pt>
                <c:pt idx="83">
                  <c:v>12.580472128531397</c:v>
                </c:pt>
                <c:pt idx="84">
                  <c:v>12.449435486601578</c:v>
                </c:pt>
                <c:pt idx="85">
                  <c:v>12.319763706129489</c:v>
                </c:pt>
                <c:pt idx="86">
                  <c:v>12.191442570886968</c:v>
                </c:pt>
                <c:pt idx="87">
                  <c:v>12.06445801272033</c:v>
                </c:pt>
                <c:pt idx="88">
                  <c:v>11.938796110008042</c:v>
                </c:pt>
                <c:pt idx="89">
                  <c:v>11.814443086134458</c:v>
                </c:pt>
                <c:pt idx="90">
                  <c:v>11.691385307979456</c:v>
                </c:pt>
                <c:pt idx="91">
                  <c:v>11.569609284423805</c:v>
                </c:pt>
                <c:pt idx="92">
                  <c:v>11.44910166487011</c:v>
                </c:pt>
                <c:pt idx="93">
                  <c:v>11.32984923777914</c:v>
                </c:pt>
                <c:pt idx="94">
                  <c:v>11.211838929221429</c:v>
                </c:pt>
                <c:pt idx="95">
                  <c:v>11.095057801443938</c:v>
                </c:pt>
                <c:pt idx="96">
                  <c:v>10.979493051451669</c:v>
                </c:pt>
                <c:pt idx="97">
                  <c:v>10.865132009604036</c:v>
                </c:pt>
                <c:pt idx="98">
                  <c:v>10.751962138225855</c:v>
                </c:pt>
                <c:pt idx="99">
                  <c:v>10.639971030232825</c:v>
                </c:pt>
                <c:pt idx="100">
                  <c:v>10.529146407771298</c:v>
                </c:pt>
                <c:pt idx="101">
                  <c:v>10.419476120872231</c:v>
                </c:pt>
                <c:pt idx="102">
                  <c:v>10.310948146119154</c:v>
                </c:pt>
                <c:pt idx="103">
                  <c:v>10.203550585330024</c:v>
                </c:pt>
                <c:pt idx="104">
                  <c:v>10.097271664252776</c:v>
                </c:pt>
                <c:pt idx="105">
                  <c:v>9.9920997312745179</c:v>
                </c:pt>
                <c:pt idx="106">
                  <c:v>9.8880232561440966</c:v>
                </c:pt>
                <c:pt idx="107">
                  <c:v>9.7850308287080434</c:v>
                </c:pt>
                <c:pt idx="108">
                  <c:v>9.6831111576596314</c:v>
                </c:pt>
                <c:pt idx="109">
                  <c:v>9.5822530693009877</c:v>
                </c:pt>
                <c:pt idx="110">
                  <c:v>9.482445506318097</c:v>
                </c:pt>
                <c:pt idx="111">
                  <c:v>9.3836775265685581</c:v>
                </c:pt>
                <c:pt idx="112">
                  <c:v>9.2859383018819752</c:v>
                </c:pt>
                <c:pt idx="113">
                  <c:v>9.1892171168728307</c:v>
                </c:pt>
                <c:pt idx="114">
                  <c:v>9.093503367765738</c:v>
                </c:pt>
                <c:pt idx="115">
                  <c:v>8.9987865612329294</c:v>
                </c:pt>
                <c:pt idx="116">
                  <c:v>8.9050563132438327</c:v>
                </c:pt>
                <c:pt idx="117">
                  <c:v>8.8123023479266678</c:v>
                </c:pt>
                <c:pt idx="118">
                  <c:v>8.7205144964418455</c:v>
                </c:pt>
                <c:pt idx="119">
                  <c:v>8.6296826958671708</c:v>
                </c:pt>
                <c:pt idx="120">
                  <c:v>8.5397969880945883</c:v>
                </c:pt>
                <c:pt idx="121">
                  <c:v>8.4508475187384704</c:v>
                </c:pt>
                <c:pt idx="122">
                  <c:v>8.3628245360552551</c:v>
                </c:pt>
                <c:pt idx="123">
                  <c:v>8.2757183898743243</c:v>
                </c:pt>
                <c:pt idx="124">
                  <c:v>8.1895195305400552</c:v>
                </c:pt>
                <c:pt idx="125">
                  <c:v>8.1042185078648501</c:v>
                </c:pt>
                <c:pt idx="126">
                  <c:v>8.0198059700931026</c:v>
                </c:pt>
                <c:pt idx="127">
                  <c:v>7.9362726628759281</c:v>
                </c:pt>
                <c:pt idx="128">
                  <c:v>7.853609428256604</c:v>
                </c:pt>
                <c:pt idx="129">
                  <c:v>7.7718072036665458</c:v>
                </c:pt>
                <c:pt idx="130">
                  <c:v>7.6908570209317642</c:v>
                </c:pt>
                <c:pt idx="131">
                  <c:v>7.6107500052896651</c:v>
                </c:pt>
                <c:pt idx="132">
                  <c:v>7.5314773744160783</c:v>
                </c:pt>
                <c:pt idx="133">
                  <c:v>7.4530304374624432</c:v>
                </c:pt>
                <c:pt idx="134">
                  <c:v>7.3754005941029943</c:v>
                </c:pt>
                <c:pt idx="135">
                  <c:v>7.2985793335919027</c:v>
                </c:pt>
                <c:pt idx="136">
                  <c:v>7.2225582338302114</c:v>
                </c:pt>
                <c:pt idx="137">
                  <c:v>7.1473289604425103</c:v>
                </c:pt>
                <c:pt idx="138">
                  <c:v>7.0728832658632044</c:v>
                </c:pt>
                <c:pt idx="139">
                  <c:v>6.9992129884323271</c:v>
                </c:pt>
                <c:pt idx="140">
                  <c:v>6.9263100515007556</c:v>
                </c:pt>
                <c:pt idx="141">
                  <c:v>6.8541664625447369</c:v>
                </c:pt>
                <c:pt idx="142">
                  <c:v>6.7827743122896669</c:v>
                </c:pt>
                <c:pt idx="143">
                  <c:v>6.7121257738429598</c:v>
                </c:pt>
                <c:pt idx="144">
                  <c:v>6.6422131018359813</c:v>
                </c:pt>
                <c:pt idx="145">
                  <c:v>6.5730286315748936</c:v>
                </c:pt>
                <c:pt idx="146">
                  <c:v>6.5045647782003639</c:v>
                </c:pt>
                <c:pt idx="147">
                  <c:v>6.4368140358560204</c:v>
                </c:pt>
                <c:pt idx="148">
                  <c:v>6.3697689768655543</c:v>
                </c:pt>
                <c:pt idx="149">
                  <c:v>6.3034222509184241</c:v>
                </c:pt>
                <c:pt idx="150">
                  <c:v>6.2377665842640067</c:v>
                </c:pt>
                <c:pt idx="151">
                  <c:v>6.1727947789141702</c:v>
                </c:pt>
                <c:pt idx="152">
                  <c:v>6.1084997118541366</c:v>
                </c:pt>
                <c:pt idx="153">
                  <c:v>6.0448743342615643</c:v>
                </c:pt>
                <c:pt idx="154">
                  <c:v>5.9819116707337816</c:v>
                </c:pt>
                <c:pt idx="155">
                  <c:v>5.9196048185230401</c:v>
                </c:pt>
                <c:pt idx="156">
                  <c:v>5.8579469467797676</c:v>
                </c:pt>
                <c:pt idx="157">
                  <c:v>5.796931295803665</c:v>
                </c:pt>
                <c:pt idx="158">
                  <c:v>5.7365511763026449</c:v>
                </c:pt>
                <c:pt idx="159">
                  <c:v>5.6767999686594548</c:v>
                </c:pt>
                <c:pt idx="160">
                  <c:v>5.6176711222059579</c:v>
                </c:pt>
                <c:pt idx="161">
                  <c:v>5.5591581545049671</c:v>
                </c:pt>
                <c:pt idx="162">
                  <c:v>5.5012546506395568</c:v>
                </c:pt>
                <c:pt idx="163">
                  <c:v>5.4439542625097879</c:v>
                </c:pt>
                <c:pt idx="164">
                  <c:v>5.3872507081367385</c:v>
                </c:pt>
                <c:pt idx="165">
                  <c:v>5.3311377709738101</c:v>
                </c:pt>
                <c:pt idx="166">
                  <c:v>5.2756092992251755</c:v>
                </c:pt>
                <c:pt idx="167">
                  <c:v>5.2206592051713621</c:v>
                </c:pt>
                <c:pt idx="168">
                  <c:v>5.1662814645018234</c:v>
                </c:pt>
                <c:pt idx="169">
                  <c:v>5.1124701156544887</c:v>
                </c:pt>
                <c:pt idx="170">
                  <c:v>5.0592192591621803</c:v>
                </c:pt>
                <c:pt idx="171">
                  <c:v>5.0065230570058414</c:v>
                </c:pt>
                <c:pt idx="172">
                  <c:v>4.9543757319745012</c:v>
                </c:pt>
                <c:pt idx="173">
                  <c:v>4.9027715670319001</c:v>
                </c:pt>
                <c:pt idx="174">
                  <c:v>4.8517049046897256</c:v>
                </c:pt>
                <c:pt idx="175">
                  <c:v>4.8011701463873608</c:v>
                </c:pt>
                <c:pt idx="176">
                  <c:v>4.7511617518781053</c:v>
                </c:pt>
                <c:pt idx="177">
                  <c:v>4.7016742386217834</c:v>
                </c:pt>
                <c:pt idx="178">
                  <c:v>4.6527021811836775</c:v>
                </c:pt>
                <c:pt idx="179">
                  <c:v>4.6042402106397295</c:v>
                </c:pt>
                <c:pt idx="180">
                  <c:v>4.5562830139879287</c:v>
                </c:pt>
                <c:pt idx="181">
                  <c:v>4.5088253335658397</c:v>
                </c:pt>
                <c:pt idx="182">
                  <c:v>4.4618619664741841</c:v>
                </c:pt>
                <c:pt idx="183">
                  <c:v>4.4153877640064429</c:v>
                </c:pt>
                <c:pt idx="184">
                  <c:v>4.3693976310843849</c:v>
                </c:pt>
                <c:pt idx="185">
                  <c:v>4.323886525699483</c:v>
                </c:pt>
                <c:pt idx="186">
                  <c:v>4.2788494583601526</c:v>
                </c:pt>
                <c:pt idx="187">
                  <c:v>4.2342814915447304</c:v>
                </c:pt>
                <c:pt idx="188">
                  <c:v>4.1901777391601716</c:v>
                </c:pt>
                <c:pt idx="189">
                  <c:v>4.146533366006369</c:v>
                </c:pt>
                <c:pt idx="190">
                  <c:v>4.1033435872460675</c:v>
                </c:pt>
                <c:pt idx="191">
                  <c:v>4.0606036678802786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'Betrieb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F03-4CBC-93D2-4E8803622206}"/>
            </c:ext>
          </c:extLst>
        </c:ser>
        <c:ser>
          <c:idx val="1"/>
          <c:order val="1"/>
          <c:tx>
            <c:v>Tochter-Nuklid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'Betrieb (4)'!$D$21:$D$212</c:f>
              <c:numCache>
                <c:formatCode>0.0</c:formatCode>
                <c:ptCount val="192"/>
                <c:pt idx="0">
                  <c:v>0</c:v>
                </c:pt>
                <c:pt idx="1">
                  <c:v>2.7910703211670702</c:v>
                </c:pt>
                <c:pt idx="2">
                  <c:v>5.249514380522208</c:v>
                </c:pt>
                <c:pt idx="3">
                  <c:v>7.4118111777444078</c:v>
                </c:pt>
                <c:pt idx="4">
                  <c:v>9.310469128536953</c:v>
                </c:pt>
                <c:pt idx="5">
                  <c:v>10.974457935361581</c:v>
                </c:pt>
                <c:pt idx="6">
                  <c:v>12.429593487877277</c:v>
                </c:pt>
                <c:pt idx="7">
                  <c:v>13.698880901543125</c:v>
                </c:pt>
                <c:pt idx="8">
                  <c:v>14.802820247252146</c:v>
                </c:pt>
                <c:pt idx="9">
                  <c:v>15.759679029696519</c:v>
                </c:pt>
                <c:pt idx="10">
                  <c:v>16.58573503085189</c:v>
                </c:pt>
                <c:pt idx="11">
                  <c:v>17.295492741652719</c:v>
                </c:pt>
                <c:pt idx="12">
                  <c:v>17.90187625439156</c:v>
                </c:pt>
                <c:pt idx="13">
                  <c:v>18.416401175960505</c:v>
                </c:pt>
                <c:pt idx="14">
                  <c:v>18.849327843616354</c:v>
                </c:pt>
                <c:pt idx="15">
                  <c:v>19.20979787679698</c:v>
                </c:pt>
                <c:pt idx="16">
                  <c:v>19.505955877351333</c:v>
                </c:pt>
                <c:pt idx="17">
                  <c:v>19.745057893434236</c:v>
                </c:pt>
                <c:pt idx="18">
                  <c:v>19.933568086643504</c:v>
                </c:pt>
                <c:pt idx="19">
                  <c:v>20.077244885409545</c:v>
                </c:pt>
                <c:pt idx="20">
                  <c:v>20.181217768108166</c:v>
                </c:pt>
                <c:pt idx="21">
                  <c:v>20.250055695004349</c:v>
                </c:pt>
                <c:pt idx="22">
                  <c:v>20.287828097297194</c:v>
                </c:pt>
                <c:pt idx="23">
                  <c:v>20.298159232753424</c:v>
                </c:pt>
                <c:pt idx="24">
                  <c:v>20.284276629377569</c:v>
                </c:pt>
                <c:pt idx="25">
                  <c:v>3.4363532186055177</c:v>
                </c:pt>
                <c:pt idx="26">
                  <c:v>5.2108873603246417</c:v>
                </c:pt>
                <c:pt idx="27">
                  <c:v>6.7700483246595748</c:v>
                </c:pt>
                <c:pt idx="28">
                  <c:v>8.1374930116383339</c:v>
                </c:pt>
                <c:pt idx="29">
                  <c:v>9.3343029861110001</c:v>
                </c:pt>
                <c:pt idx="30">
                  <c:v>2.6424915066276089</c:v>
                </c:pt>
                <c:pt idx="31">
                  <c:v>4.3937914547284249</c:v>
                </c:pt>
                <c:pt idx="32">
                  <c:v>5.9333864693004337</c:v>
                </c:pt>
                <c:pt idx="33">
                  <c:v>7.2845226070460427</c:v>
                </c:pt>
                <c:pt idx="34">
                  <c:v>2.4301106937087287</c:v>
                </c:pt>
                <c:pt idx="35">
                  <c:v>4.1208877124267884</c:v>
                </c:pt>
                <c:pt idx="36">
                  <c:v>5.6074132175497846</c:v>
                </c:pt>
                <c:pt idx="37">
                  <c:v>6.9121135650247245</c:v>
                </c:pt>
                <c:pt idx="38">
                  <c:v>8.05497382703299</c:v>
                </c:pt>
                <c:pt idx="39">
                  <c:v>9.0538033272839904</c:v>
                </c:pt>
                <c:pt idx="40">
                  <c:v>9.9244722966398804</c:v>
                </c:pt>
                <c:pt idx="41">
                  <c:v>10.681122790006041</c:v>
                </c:pt>
                <c:pt idx="42">
                  <c:v>11.336356663816193</c:v>
                </c:pt>
                <c:pt idx="43">
                  <c:v>11.901403108987955</c:v>
                </c:pt>
                <c:pt idx="44">
                  <c:v>12.386267962883714</c:v>
                </c:pt>
                <c:pt idx="45">
                  <c:v>12.799866781981631</c:v>
                </c:pt>
                <c:pt idx="46">
                  <c:v>13.150143441432702</c:v>
                </c:pt>
                <c:pt idx="47">
                  <c:v>13.444175835591793</c:v>
                </c:pt>
                <c:pt idx="48">
                  <c:v>13.688270082413846</c:v>
                </c:pt>
                <c:pt idx="49">
                  <c:v>2.5424689470558719</c:v>
                </c:pt>
                <c:pt idx="50">
                  <c:v>3.936865516295295</c:v>
                </c:pt>
                <c:pt idx="51">
                  <c:v>5.1622044784131536</c:v>
                </c:pt>
                <c:pt idx="52">
                  <c:v>6.2370536964733931</c:v>
                </c:pt>
                <c:pt idx="53">
                  <c:v>7.177959717817715</c:v>
                </c:pt>
                <c:pt idx="54">
                  <c:v>2.0501879903446403</c:v>
                </c:pt>
                <c:pt idx="55">
                  <c:v>3.4128985329305594</c:v>
                </c:pt>
                <c:pt idx="56">
                  <c:v>4.6108853231320381</c:v>
                </c:pt>
                <c:pt idx="57">
                  <c:v>5.6622356308350348</c:v>
                </c:pt>
                <c:pt idx="58">
                  <c:v>1.8899018999060739</c:v>
                </c:pt>
                <c:pt idx="59">
                  <c:v>3.2050047858916608</c:v>
                </c:pt>
                <c:pt idx="60">
                  <c:v>4.3612391455666435</c:v>
                </c:pt>
                <c:pt idx="61">
                  <c:v>5.3760483823543641</c:v>
                </c:pt>
                <c:pt idx="62">
                  <c:v>6.2649770491894134</c:v>
                </c:pt>
                <c:pt idx="63">
                  <c:v>7.0418773840414897</c:v>
                </c:pt>
                <c:pt idx="64">
                  <c:v>7.7190933825964727</c:v>
                </c:pt>
                <c:pt idx="65">
                  <c:v>8.3076248511394439</c:v>
                </c:pt>
                <c:pt idx="66">
                  <c:v>8.8172736169805308</c:v>
                </c:pt>
                <c:pt idx="67">
                  <c:v>9.2567738369584003</c:v>
                </c:pt>
                <c:pt idx="68">
                  <c:v>9.6339081335050238</c:v>
                </c:pt>
                <c:pt idx="69">
                  <c:v>9.9556110996579115</c:v>
                </c:pt>
                <c:pt idx="70">
                  <c:v>10.228061546765922</c:v>
                </c:pt>
                <c:pt idx="71">
                  <c:v>10.456764719227094</c:v>
                </c:pt>
                <c:pt idx="72">
                  <c:v>10.646625567438758</c:v>
                </c:pt>
                <c:pt idx="73">
                  <c:v>1.9775173224624982</c:v>
                </c:pt>
                <c:pt idx="74">
                  <c:v>3.0620725868151677</c:v>
                </c:pt>
                <c:pt idx="75">
                  <c:v>4.0151356225646655</c:v>
                </c:pt>
                <c:pt idx="76">
                  <c:v>4.8511484280936834</c:v>
                </c:pt>
                <c:pt idx="77">
                  <c:v>5.5829808317250524</c:v>
                </c:pt>
                <c:pt idx="78">
                  <c:v>1.5946262659374044</c:v>
                </c:pt>
                <c:pt idx="79">
                  <c:v>2.6545359963050714</c:v>
                </c:pt>
                <c:pt idx="80">
                  <c:v>3.5863243815158388</c:v>
                </c:pt>
                <c:pt idx="81">
                  <c:v>4.4040596134013885</c:v>
                </c:pt>
                <c:pt idx="82">
                  <c:v>1.4699566203255057</c:v>
                </c:pt>
                <c:pt idx="83">
                  <c:v>2.492837332394628</c:v>
                </c:pt>
                <c:pt idx="84">
                  <c:v>3.392150867293628</c:v>
                </c:pt>
                <c:pt idx="85">
                  <c:v>4.181464620474002</c:v>
                </c:pt>
                <c:pt idx="86">
                  <c:v>4.8728690705918893</c:v>
                </c:pt>
                <c:pt idx="87">
                  <c:v>5.4771384218471226</c:v>
                </c:pt>
                <c:pt idx="88">
                  <c:v>6.0038737748309901</c:v>
                </c:pt>
                <c:pt idx="89">
                  <c:v>6.4616307260711681</c:v>
                </c:pt>
                <c:pt idx="90">
                  <c:v>6.8580330897991058</c:v>
                </c:pt>
                <c:pt idx="91">
                  <c:v>7.1998742512785467</c:v>
                </c:pt>
                <c:pt idx="92">
                  <c:v>7.4932074968792257</c:v>
                </c:pt>
                <c:pt idx="93">
                  <c:v>7.7434265197785432</c:v>
                </c:pt>
                <c:pt idx="94">
                  <c:v>7.955337169784344</c:v>
                </c:pt>
                <c:pt idx="95">
                  <c:v>8.1332213995633573</c:v>
                </c:pt>
                <c:pt idx="96">
                  <c:v>8.28089425599007</c:v>
                </c:pt>
                <c:pt idx="97">
                  <c:v>1.5381034802301321</c:v>
                </c:pt>
                <c:pt idx="98">
                  <c:v>2.3816653584162406</c:v>
                </c:pt>
                <c:pt idx="99">
                  <c:v>3.1229532124257355</c:v>
                </c:pt>
                <c:pt idx="100">
                  <c:v>3.7731999592715866</c:v>
                </c:pt>
                <c:pt idx="101">
                  <c:v>4.3424156896414363</c:v>
                </c:pt>
                <c:pt idx="102">
                  <c:v>1.2402926546013806</c:v>
                </c:pt>
                <c:pt idx="103">
                  <c:v>2.0646853547590691</c:v>
                </c:pt>
                <c:pt idx="104">
                  <c:v>2.7894258877033384</c:v>
                </c:pt>
                <c:pt idx="105">
                  <c:v>3.4254564255061766</c:v>
                </c:pt>
                <c:pt idx="106">
                  <c:v>1.1433252027264191</c:v>
                </c:pt>
                <c:pt idx="107">
                  <c:v>1.9389169102099564</c:v>
                </c:pt>
                <c:pt idx="108">
                  <c:v>2.6383986604778231</c:v>
                </c:pt>
                <c:pt idx="109">
                  <c:v>3.2523231085815794</c:v>
                </c:pt>
                <c:pt idx="110">
                  <c:v>3.7900941707793336</c:v>
                </c:pt>
                <c:pt idx="111">
                  <c:v>4.2600919713758838</c:v>
                </c:pt>
                <c:pt idx="112">
                  <c:v>4.6697842003208176</c:v>
                </c:pt>
                <c:pt idx="113">
                  <c:v>5.0258253595220106</c:v>
                </c:pt>
                <c:pt idx="114">
                  <c:v>5.3341452150903788</c:v>
                </c:pt>
                <c:pt idx="115">
                  <c:v>5.6000276294722475</c:v>
                </c:pt>
                <c:pt idx="116">
                  <c:v>5.8281808197470504</c:v>
                </c:pt>
                <c:pt idx="117">
                  <c:v>6.0227999745756131</c:v>
                </c:pt>
                <c:pt idx="118">
                  <c:v>6.1876230608678782</c:v>
                </c:pt>
                <c:pt idx="119">
                  <c:v>6.3259805608524076</c:v>
                </c:pt>
                <c:pt idx="120">
                  <c:v>6.4408397996739524</c:v>
                </c:pt>
                <c:pt idx="121">
                  <c:v>1.1963295032196766</c:v>
                </c:pt>
                <c:pt idx="122">
                  <c:v>1.8524478825334358</c:v>
                </c:pt>
                <c:pt idx="123">
                  <c:v>2.4290180168115749</c:v>
                </c:pt>
                <c:pt idx="124">
                  <c:v>2.9347768149828903</c:v>
                </c:pt>
                <c:pt idx="125">
                  <c:v>3.3775100775305451</c:v>
                </c:pt>
                <c:pt idx="126">
                  <c:v>0.9646936726937767</c:v>
                </c:pt>
                <c:pt idx="127">
                  <c:v>1.6059023573591373</c:v>
                </c:pt>
                <c:pt idx="128">
                  <c:v>2.1696020647485632</c:v>
                </c:pt>
                <c:pt idx="129">
                  <c:v>2.6643035637714814</c:v>
                </c:pt>
                <c:pt idx="130">
                  <c:v>0.88927285412005219</c:v>
                </c:pt>
                <c:pt idx="131">
                  <c:v>1.5080802649433267</c:v>
                </c:pt>
                <c:pt idx="132">
                  <c:v>2.0521338124224493</c:v>
                </c:pt>
                <c:pt idx="133">
                  <c:v>2.5296413009982452</c:v>
                </c:pt>
                <c:pt idx="134">
                  <c:v>2.9479170515925417</c:v>
                </c:pt>
                <c:pt idx="135">
                  <c:v>3.3134790846606195</c:v>
                </c:pt>
                <c:pt idx="136">
                  <c:v>3.6321357335964386</c:v>
                </c:pt>
                <c:pt idx="137">
                  <c:v>3.9090628380388464</c:v>
                </c:pt>
                <c:pt idx="138">
                  <c:v>4.1488725416029268</c:v>
                </c:pt>
                <c:pt idx="139">
                  <c:v>4.3556746071341221</c:v>
                </c:pt>
                <c:pt idx="140">
                  <c:v>4.5331310632749027</c:v>
                </c:pt>
                <c:pt idx="141">
                  <c:v>4.684504907626553</c:v>
                </c:pt>
                <c:pt idx="142">
                  <c:v>4.8127035129074258</c:v>
                </c:pt>
                <c:pt idx="143">
                  <c:v>4.9203173122068353</c:v>
                </c:pt>
                <c:pt idx="144">
                  <c:v>5.0096542767776526</c:v>
                </c:pt>
                <c:pt idx="145">
                  <c:v>0.93049934459526973</c:v>
                </c:pt>
                <c:pt idx="146">
                  <c:v>1.4408250703132084</c:v>
                </c:pt>
                <c:pt idx="147">
                  <c:v>1.8892785529157352</c:v>
                </c:pt>
                <c:pt idx="148">
                  <c:v>2.2826553182259226</c:v>
                </c:pt>
                <c:pt idx="149">
                  <c:v>2.62701112448365</c:v>
                </c:pt>
                <c:pt idx="150">
                  <c:v>0.75033410758568542</c:v>
                </c:pt>
                <c:pt idx="151">
                  <c:v>1.2490631443804534</c:v>
                </c:pt>
                <c:pt idx="152">
                  <c:v>1.6875060707337375</c:v>
                </c:pt>
                <c:pt idx="153">
                  <c:v>2.0722825218471361</c:v>
                </c:pt>
                <c:pt idx="154">
                  <c:v>0.6916721569585238</c:v>
                </c:pt>
                <c:pt idx="155">
                  <c:v>1.1729775904967794</c:v>
                </c:pt>
                <c:pt idx="156">
                  <c:v>1.5961398279837002</c:v>
                </c:pt>
                <c:pt idx="157">
                  <c:v>1.9675428603115945</c:v>
                </c:pt>
                <c:pt idx="158">
                  <c:v>2.2928757311808829</c:v>
                </c:pt>
                <c:pt idx="159">
                  <c:v>2.5772081256117665</c:v>
                </c:pt>
                <c:pt idx="160">
                  <c:v>2.8250577374350216</c:v>
                </c:pt>
                <c:pt idx="161">
                  <c:v>3.0404503098749989</c:v>
                </c:pt>
                <c:pt idx="162">
                  <c:v>3.2269731460948021</c:v>
                </c:pt>
                <c:pt idx="163">
                  <c:v>3.3878227999065995</c:v>
                </c:pt>
                <c:pt idx="164">
                  <c:v>3.5258475796088469</c:v>
                </c:pt>
                <c:pt idx="165">
                  <c:v>3.6435854290717247</c:v>
                </c:pt>
                <c:pt idx="166">
                  <c:v>3.743297688838652</c:v>
                </c:pt>
                <c:pt idx="167">
                  <c:v>3.8269991853310614</c:v>
                </c:pt>
                <c:pt idx="168">
                  <c:v>3.8964850475099628</c:v>
                </c:pt>
                <c:pt idx="169">
                  <c:v>0.72373792334137343</c:v>
                </c:pt>
                <c:pt idx="170">
                  <c:v>1.1206668229736776</c:v>
                </c:pt>
                <c:pt idx="171">
                  <c:v>1.4694717889300279</c:v>
                </c:pt>
                <c:pt idx="172">
                  <c:v>1.7754383485735235</c:v>
                </c:pt>
                <c:pt idx="173">
                  <c:v>2.0432766415923265</c:v>
                </c:pt>
                <c:pt idx="174">
                  <c:v>0.58360626688293871</c:v>
                </c:pt>
                <c:pt idx="175">
                  <c:v>0.97151531754098874</c:v>
                </c:pt>
                <c:pt idx="176">
                  <c:v>1.312534120902598</c:v>
                </c:pt>
                <c:pt idx="177">
                  <c:v>1.6118113974498496</c:v>
                </c:pt>
                <c:pt idx="178">
                  <c:v>0.53797928329325917</c:v>
                </c:pt>
                <c:pt idx="179">
                  <c:v>0.91233633898082678</c:v>
                </c:pt>
                <c:pt idx="180">
                  <c:v>1.2414698958974986</c:v>
                </c:pt>
                <c:pt idx="181">
                  <c:v>1.530345391512808</c:v>
                </c:pt>
                <c:pt idx="182">
                  <c:v>1.7833877367065489</c:v>
                </c:pt>
                <c:pt idx="183">
                  <c:v>2.0045401081502874</c:v>
                </c:pt>
                <c:pt idx="184">
                  <c:v>2.197316346418301</c:v>
                </c:pt>
                <c:pt idx="185">
                  <c:v>2.364847655264811</c:v>
                </c:pt>
                <c:pt idx="186">
                  <c:v>2.5099242218691438</c:v>
                </c:pt>
                <c:pt idx="187">
                  <c:v>2.635032310441269</c:v>
                </c:pt>
                <c:pt idx="188">
                  <c:v>2.7423873215023513</c:v>
                </c:pt>
                <c:pt idx="189">
                  <c:v>2.8339632556111556</c:v>
                </c:pt>
                <c:pt idx="190">
                  <c:v>2.9115189725867339</c:v>
                </c:pt>
                <c:pt idx="191">
                  <c:v>2.9766215947474519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'Betrieb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F03-4CBC-93D2-4E8803622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934536"/>
        <c:axId val="1"/>
      </c:lineChart>
      <c:catAx>
        <c:axId val="496934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Tage</a:t>
                </a:r>
              </a:p>
            </c:rich>
          </c:tx>
          <c:layout>
            <c:manualLayout>
              <c:xMode val="edge"/>
              <c:yMode val="edge"/>
              <c:x val="0.50635003957838609"/>
              <c:y val="0.921054756086523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Aktivität [GBq]</a:t>
                </a:r>
              </a:p>
            </c:rich>
          </c:tx>
          <c:layout>
            <c:manualLayout>
              <c:xMode val="edge"/>
              <c:yMode val="edge"/>
              <c:x val="1.4285714285714285E-2"/>
              <c:y val="0.368421757625124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6934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920701578969291"/>
          <c:y val="0.36403565933568649"/>
          <c:w val="0.22698446027579888"/>
          <c:h val="0.107456240383745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19</xdr:row>
      <xdr:rowOff>114299</xdr:rowOff>
    </xdr:from>
    <xdr:to>
      <xdr:col>18</xdr:col>
      <xdr:colOff>438149</xdr:colOff>
      <xdr:row>75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C685959-C646-9A1E-C75E-F21B3038E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14</xdr:row>
      <xdr:rowOff>9525</xdr:rowOff>
    </xdr:from>
    <xdr:to>
      <xdr:col>20</xdr:col>
      <xdr:colOff>609600</xdr:colOff>
      <xdr:row>47</xdr:row>
      <xdr:rowOff>85725</xdr:rowOff>
    </xdr:to>
    <xdr:graphicFrame macro="">
      <xdr:nvGraphicFramePr>
        <xdr:cNvPr id="5191" name="Diagramm 1">
          <a:extLst>
            <a:ext uri="{FF2B5EF4-FFF2-40B4-BE49-F238E27FC236}">
              <a16:creationId xmlns:a16="http://schemas.microsoft.com/office/drawing/2014/main" id="{BC5923AA-C3D3-AD66-5C7F-B80D620A8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14</xdr:row>
      <xdr:rowOff>9525</xdr:rowOff>
    </xdr:from>
    <xdr:to>
      <xdr:col>22</xdr:col>
      <xdr:colOff>609600</xdr:colOff>
      <xdr:row>47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D0F6B08-D61F-462C-A701-816AEE954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14</xdr:row>
      <xdr:rowOff>9525</xdr:rowOff>
    </xdr:from>
    <xdr:to>
      <xdr:col>22</xdr:col>
      <xdr:colOff>609600</xdr:colOff>
      <xdr:row>47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938A8B8-2425-42D2-97FE-0ABFD79E4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123825</xdr:rowOff>
    </xdr:from>
    <xdr:to>
      <xdr:col>11</xdr:col>
      <xdr:colOff>342900</xdr:colOff>
      <xdr:row>493</xdr:row>
      <xdr:rowOff>95250</xdr:rowOff>
    </xdr:to>
    <xdr:pic>
      <xdr:nvPicPr>
        <xdr:cNvPr id="21634" name="Grafik 2">
          <a:extLst>
            <a:ext uri="{FF2B5EF4-FFF2-40B4-BE49-F238E27FC236}">
              <a16:creationId xmlns:a16="http://schemas.microsoft.com/office/drawing/2014/main" id="{7B2A0A04-C200-93AC-04F3-3FEBF529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266825"/>
          <a:ext cx="7200900" cy="9301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4</xdr:row>
      <xdr:rowOff>38100</xdr:rowOff>
    </xdr:from>
    <xdr:to>
      <xdr:col>22</xdr:col>
      <xdr:colOff>352425</xdr:colOff>
      <xdr:row>781</xdr:row>
      <xdr:rowOff>152400</xdr:rowOff>
    </xdr:to>
    <xdr:pic>
      <xdr:nvPicPr>
        <xdr:cNvPr id="21635" name="Grafik 2">
          <a:extLst>
            <a:ext uri="{FF2B5EF4-FFF2-40B4-BE49-F238E27FC236}">
              <a16:creationId xmlns:a16="http://schemas.microsoft.com/office/drawing/2014/main" id="{54208E90-30FD-3A28-B7CA-82757F7E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800100"/>
          <a:ext cx="7200900" cy="14839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48E8-82DB-41EA-AEE7-E041A6287074}">
  <dimension ref="A1:P217"/>
  <sheetViews>
    <sheetView tabSelected="1" workbookViewId="0">
      <pane ySplit="25" topLeftCell="A26" activePane="bottomLeft" state="frozen"/>
      <selection pane="bottomLeft" activeCell="F12" sqref="F12"/>
    </sheetView>
  </sheetViews>
  <sheetFormatPr baseColWidth="10" defaultRowHeight="11.25" x14ac:dyDescent="0.2"/>
  <cols>
    <col min="1" max="1" width="12" style="6"/>
    <col min="2" max="2" width="9.1640625" customWidth="1"/>
    <col min="3" max="3" width="10" customWidth="1"/>
    <col min="4" max="4" width="12.1640625" style="5" customWidth="1"/>
    <col min="5" max="5" width="13.33203125" style="5" customWidth="1"/>
    <col min="6" max="6" width="10.83203125" style="24" customWidth="1"/>
    <col min="7" max="7" width="10.33203125" style="24" customWidth="1"/>
    <col min="8" max="8" width="10.33203125" style="5" customWidth="1"/>
    <col min="9" max="9" width="12" style="24"/>
    <col min="13" max="14" width="12" style="9"/>
  </cols>
  <sheetData>
    <row r="1" spans="1:16" x14ac:dyDescent="0.2">
      <c r="L1" s="9"/>
      <c r="M1"/>
      <c r="O1" s="9"/>
    </row>
    <row r="2" spans="1:16" s="13" customFormat="1" ht="12.75" x14ac:dyDescent="0.2">
      <c r="A2" s="115" t="s">
        <v>16</v>
      </c>
      <c r="B2" s="115"/>
      <c r="C2" s="115"/>
      <c r="D2" s="15"/>
      <c r="E2" s="15"/>
      <c r="F2" s="15"/>
      <c r="G2" s="117" t="s">
        <v>17</v>
      </c>
      <c r="H2" s="117"/>
      <c r="I2" s="117"/>
      <c r="J2" s="117"/>
      <c r="K2" s="38"/>
      <c r="L2" s="40"/>
      <c r="N2" s="14"/>
      <c r="O2" s="14"/>
    </row>
    <row r="3" spans="1:16" ht="23.25" thickBot="1" x14ac:dyDescent="0.25">
      <c r="A3" s="2"/>
      <c r="B3" s="47" t="s">
        <v>24</v>
      </c>
      <c r="C3" s="48" t="s">
        <v>25</v>
      </c>
      <c r="D3" s="49" t="s">
        <v>29</v>
      </c>
      <c r="E3" s="49"/>
      <c r="F3" s="50" t="s">
        <v>12</v>
      </c>
      <c r="G3" s="5"/>
      <c r="H3" s="47" t="s">
        <v>24</v>
      </c>
      <c r="I3" s="48" t="s">
        <v>25</v>
      </c>
      <c r="J3" s="49" t="s">
        <v>29</v>
      </c>
      <c r="K3" s="21"/>
      <c r="L3" s="20"/>
    </row>
    <row r="4" spans="1:16" s="67" customFormat="1" ht="14.25" thickTop="1" thickBot="1" x14ac:dyDescent="0.25">
      <c r="A4" s="60" t="s">
        <v>5</v>
      </c>
      <c r="B4" s="64">
        <v>66.2</v>
      </c>
      <c r="C4" s="62">
        <v>1.0470501216917602E-2</v>
      </c>
      <c r="D4" s="63">
        <f>lambdaMNuk/(60*60)</f>
        <v>2.9084725602548893E-6</v>
      </c>
      <c r="E4" s="73"/>
      <c r="F4" s="70">
        <f>0.86</f>
        <v>0.86</v>
      </c>
      <c r="G4" s="71" t="s">
        <v>4</v>
      </c>
      <c r="H4" s="74">
        <v>6.02</v>
      </c>
      <c r="I4" s="75">
        <f>LN(2)/H4</f>
        <v>0.11514072766776501</v>
      </c>
      <c r="J4" s="76">
        <f>lambdaTc/(60*60)</f>
        <v>3.1983535463268061E-5</v>
      </c>
      <c r="K4" s="65"/>
      <c r="L4" s="66"/>
    </row>
    <row r="5" spans="1:16" s="67" customFormat="1" ht="14.25" thickTop="1" thickBot="1" x14ac:dyDescent="0.25">
      <c r="B5" s="68"/>
      <c r="D5" s="69"/>
      <c r="F5" s="72">
        <f>1-ZerfWahr1</f>
        <v>0.14000000000000001</v>
      </c>
      <c r="G5" s="61" t="s">
        <v>18</v>
      </c>
      <c r="H5" s="77" t="s">
        <v>19</v>
      </c>
      <c r="I5" s="78" t="s">
        <v>19</v>
      </c>
      <c r="J5" s="79" t="s">
        <v>19</v>
      </c>
    </row>
    <row r="6" spans="1:16" ht="12" thickTop="1" x14ac:dyDescent="0.2">
      <c r="A6" s="3"/>
      <c r="B6" s="3"/>
      <c r="C6" s="3"/>
      <c r="D6" s="22"/>
      <c r="E6"/>
      <c r="K6" s="9"/>
      <c r="L6" s="9"/>
      <c r="N6"/>
    </row>
    <row r="7" spans="1:16" ht="22.5" customHeight="1" thickBot="1" x14ac:dyDescent="0.25">
      <c r="A7" s="7" t="s">
        <v>85</v>
      </c>
      <c r="D7"/>
      <c r="E7"/>
      <c r="G7" s="25"/>
      <c r="H7" s="1"/>
      <c r="N7"/>
      <c r="O7" s="9"/>
      <c r="P7" s="9"/>
    </row>
    <row r="8" spans="1:16" ht="20.25" customHeight="1" thickTop="1" thickBot="1" x14ac:dyDescent="0.25">
      <c r="A8" s="18" t="s">
        <v>4</v>
      </c>
      <c r="B8" s="80">
        <f>3.25*10^9</f>
        <v>3250000000</v>
      </c>
      <c r="C8" t="s">
        <v>0</v>
      </c>
      <c r="D8"/>
      <c r="E8" s="1"/>
      <c r="F8" s="25"/>
      <c r="H8"/>
    </row>
    <row r="9" spans="1:16" ht="19.5" customHeight="1" thickTop="1" x14ac:dyDescent="0.2">
      <c r="A9" s="18" t="s">
        <v>5</v>
      </c>
      <c r="B9" s="4">
        <f>A_ToNuk/Ausbeute*(lambdaMNuk-lambdaTNuk)/(-lambdaTNuk*(1-EXP((lambdaMNuk-lambdaTNuk)*24))*ZerfWahr1)</f>
        <v>4020012475.4861879</v>
      </c>
      <c r="C9" t="s">
        <v>0</v>
      </c>
      <c r="D9"/>
      <c r="E9"/>
      <c r="H9"/>
    </row>
    <row r="10" spans="1:16" x14ac:dyDescent="0.2">
      <c r="A10" t="s">
        <v>22</v>
      </c>
      <c r="B10" s="21">
        <v>0.93</v>
      </c>
      <c r="D10"/>
      <c r="E10" s="1"/>
      <c r="F10" s="25"/>
      <c r="H10"/>
    </row>
    <row r="11" spans="1:16" ht="22.5" customHeight="1" x14ac:dyDescent="0.25">
      <c r="A11" s="7" t="s">
        <v>83</v>
      </c>
      <c r="B11" s="4"/>
      <c r="D11"/>
      <c r="E11"/>
      <c r="H11" s="17"/>
    </row>
    <row r="12" spans="1:16" x14ac:dyDescent="0.2">
      <c r="A12" s="18" t="s">
        <v>5</v>
      </c>
      <c r="B12" s="4">
        <f>B9/(EXP(-lambdaMNuk*7*24))</f>
        <v>23343748321.349922</v>
      </c>
      <c r="C12" t="s">
        <v>0</v>
      </c>
      <c r="D12" s="10"/>
      <c r="E12"/>
      <c r="H12"/>
    </row>
    <row r="13" spans="1:16" x14ac:dyDescent="0.2">
      <c r="A13" s="18" t="s">
        <v>4</v>
      </c>
      <c r="B13" s="4">
        <f>B12*ZerfWahr1*(-lambdaTNuk)*(1-EXP((lambdaMNuk-lambdaTNuk)*B15))/(lambdaMNuk-lambdaTNuk)</f>
        <v>20292876103.979134</v>
      </c>
      <c r="C13" t="s">
        <v>0</v>
      </c>
      <c r="D13" s="10"/>
      <c r="E13"/>
      <c r="H13"/>
    </row>
    <row r="14" spans="1:16" x14ac:dyDescent="0.2">
      <c r="A14"/>
      <c r="B14" s="4"/>
      <c r="D14"/>
      <c r="E14" s="1"/>
      <c r="F14" s="25"/>
      <c r="H14"/>
    </row>
    <row r="15" spans="1:16" x14ac:dyDescent="0.2">
      <c r="A15" t="s">
        <v>1</v>
      </c>
      <c r="B15">
        <v>24</v>
      </c>
      <c r="C15" t="s">
        <v>3</v>
      </c>
      <c r="D15"/>
      <c r="E15"/>
      <c r="G15" s="23"/>
      <c r="H15"/>
    </row>
    <row r="16" spans="1:16" ht="22.5" customHeight="1" x14ac:dyDescent="0.2">
      <c r="A16" s="7" t="s">
        <v>84</v>
      </c>
      <c r="D16"/>
      <c r="E16"/>
      <c r="H16"/>
    </row>
    <row r="17" spans="1:14" x14ac:dyDescent="0.2">
      <c r="A17" s="10" t="s">
        <v>5</v>
      </c>
      <c r="B17" s="81">
        <f>B12/EXP(-lambdaMNuk*Lieferzeit)/1000000000</f>
        <v>30.012718434221775</v>
      </c>
      <c r="C17" t="s">
        <v>23</v>
      </c>
      <c r="E17"/>
      <c r="H17"/>
    </row>
    <row r="19" spans="1:14" x14ac:dyDescent="0.2">
      <c r="B19" s="6"/>
      <c r="D19"/>
      <c r="F19" s="5"/>
      <c r="G19" s="5"/>
      <c r="I19" s="9"/>
      <c r="M19"/>
      <c r="N19"/>
    </row>
    <row r="20" spans="1:14" x14ac:dyDescent="0.2">
      <c r="D20"/>
      <c r="E20" s="116" t="s">
        <v>8</v>
      </c>
      <c r="F20" s="116"/>
      <c r="G20" s="116"/>
      <c r="H20" s="116"/>
      <c r="I20"/>
      <c r="M20"/>
      <c r="N20"/>
    </row>
    <row r="21" spans="1:14" x14ac:dyDescent="0.2">
      <c r="D21"/>
      <c r="E21" s="113" t="s">
        <v>27</v>
      </c>
      <c r="F21" s="113"/>
      <c r="G21" s="114"/>
      <c r="H21" s="114"/>
      <c r="I21"/>
      <c r="M21"/>
      <c r="N21"/>
    </row>
    <row r="22" spans="1:14" x14ac:dyDescent="0.2">
      <c r="B22" s="19" t="s">
        <v>7</v>
      </c>
      <c r="C22" s="12" t="s">
        <v>13</v>
      </c>
      <c r="D22" s="12" t="s">
        <v>30</v>
      </c>
      <c r="E22" s="36" t="s">
        <v>14</v>
      </c>
      <c r="F22" s="113" t="s">
        <v>28</v>
      </c>
      <c r="G22" s="114"/>
      <c r="H22" s="35"/>
      <c r="I22" s="26"/>
      <c r="M22"/>
      <c r="N22"/>
    </row>
    <row r="23" spans="1:14" x14ac:dyDescent="0.2">
      <c r="B23" s="19">
        <v>1</v>
      </c>
      <c r="C23" s="12" t="str">
        <f>A4</f>
        <v>Mo-99</v>
      </c>
      <c r="D23" s="12"/>
      <c r="E23" s="36" t="str">
        <f>G4</f>
        <v>Tc-99m</v>
      </c>
      <c r="F23" s="36" t="str">
        <f>G4</f>
        <v>Tc-99m</v>
      </c>
      <c r="G23" s="36" t="str">
        <f>G5</f>
        <v>Tc-99</v>
      </c>
      <c r="H23" s="36"/>
      <c r="I23" s="26"/>
      <c r="M23"/>
      <c r="N23"/>
    </row>
    <row r="24" spans="1:14" ht="21.75" customHeight="1" x14ac:dyDescent="0.2">
      <c r="A24" s="6" t="s">
        <v>9</v>
      </c>
      <c r="B24" s="19"/>
      <c r="C24" s="12"/>
      <c r="D24" s="12"/>
      <c r="E24" s="37">
        <f>ZerfWahr1</f>
        <v>0.86</v>
      </c>
      <c r="F24" s="37">
        <f>ZerfWahr1</f>
        <v>0.86</v>
      </c>
      <c r="G24" s="37">
        <f>ZerfWahr2</f>
        <v>0.14000000000000001</v>
      </c>
      <c r="H24" s="37"/>
      <c r="I24" s="26"/>
      <c r="M24"/>
      <c r="N24"/>
    </row>
    <row r="25" spans="1:14" ht="12" thickBot="1" x14ac:dyDescent="0.25">
      <c r="A25" s="6" t="str">
        <f>IF(B25=Lieferzeit,"Anlieferung","")</f>
        <v/>
      </c>
      <c r="B25" s="84" t="s">
        <v>6</v>
      </c>
      <c r="C25" s="85" t="s">
        <v>10</v>
      </c>
      <c r="D25" s="85" t="s">
        <v>78</v>
      </c>
      <c r="E25" s="86" t="s">
        <v>79</v>
      </c>
      <c r="F25" s="86" t="s">
        <v>80</v>
      </c>
      <c r="G25" s="87" t="s">
        <v>81</v>
      </c>
      <c r="H25" s="88" t="s">
        <v>82</v>
      </c>
      <c r="I25" s="11"/>
      <c r="M25"/>
      <c r="N25"/>
    </row>
    <row r="26" spans="1:14" ht="13.5" thickTop="1" x14ac:dyDescent="0.2">
      <c r="A26" s="6" t="str">
        <f t="shared" ref="A26:A89" si="0">IF(B26=Lieferzeit,"Anlieferung","")</f>
        <v/>
      </c>
      <c r="B26" s="89">
        <v>0</v>
      </c>
      <c r="C26" s="90">
        <f t="shared" ref="C26:C89" si="1">Ao_MuNuk*EXP(-lambdaMNuk*t)</f>
        <v>30.012718434221775</v>
      </c>
      <c r="D26" s="91">
        <f>C26*10^9/($D$4)</f>
        <v>1.0319065355593918E+16</v>
      </c>
      <c r="E26" s="41">
        <f>$C26*ZerfWahr1*(-lambdaTNuk)*(1-EXP((lambdaMNuk-lambdaTNuk)*$B26))/(lambdaMNuk-lambdaTNuk)</f>
        <v>0</v>
      </c>
      <c r="F26" s="92">
        <f t="shared" ref="F26:F57" si="2">($D26)*ZerfWahr1*(-lamdaTc_s)*(1-EXP((lamdaMNuk_s-lamdaTc_s)*$B26*(60*60)))/(lamdaMNuk_s-lamdaTc_s)</f>
        <v>0</v>
      </c>
      <c r="G26" s="92">
        <f>($D26)*ZerfWahr2*(-lamdaTc_s)*(1-EXP((lamdaMNuk_s-lamdaTc_s)*$B26*(60*60)))/(lamdaMNuk_s-lamdaTc_s)</f>
        <v>0</v>
      </c>
      <c r="H26" s="93"/>
      <c r="I26"/>
      <c r="M26"/>
      <c r="N26"/>
    </row>
    <row r="27" spans="1:14" ht="12.75" x14ac:dyDescent="0.2">
      <c r="A27" s="6" t="str">
        <f t="shared" si="0"/>
        <v/>
      </c>
      <c r="B27" s="94">
        <f t="shared" ref="B27:B90" si="3">B26+dt</f>
        <v>1</v>
      </c>
      <c r="C27" s="95">
        <f t="shared" si="1"/>
        <v>29.700109670526302</v>
      </c>
      <c r="D27" s="96">
        <f t="shared" ref="D27:D89" si="4">C27*10^9/($D$4)</f>
        <v>1.021158324695471E+16</v>
      </c>
      <c r="E27" s="97">
        <f t="shared" ref="E27:E58" si="5">C27*ZerfWahr1*(-lambdaTNuk)*(1-EXP((lambdaMNuk-lambdaTNuk)*B27))/(lambdaMNuk-lambdaTNuk)</f>
        <v>2.7922535893100062</v>
      </c>
      <c r="F27" s="98">
        <f t="shared" si="2"/>
        <v>960041235206049.88</v>
      </c>
      <c r="G27" s="98">
        <f t="shared" ref="G27:G58" si="6">($D27)*ZerfWahr2*(-lamdaTc_s)*(1-EXP((lamdaMNuk_s-lamdaTc_s)*$B27*(60*60)))/(lamdaMNuk_s-lamdaTc_s)+G26</f>
        <v>156285782475403.53</v>
      </c>
      <c r="H27" s="99">
        <f>F27/(F27+G27)</f>
        <v>0.86</v>
      </c>
      <c r="I27"/>
      <c r="M27"/>
      <c r="N27"/>
    </row>
    <row r="28" spans="1:14" ht="12.75" x14ac:dyDescent="0.2">
      <c r="A28" s="6" t="str">
        <f t="shared" si="0"/>
        <v/>
      </c>
      <c r="B28" s="100">
        <f t="shared" si="3"/>
        <v>2</v>
      </c>
      <c r="C28" s="101">
        <f>Ao_MuNuk*EXP(-lambdaMNuk*t)</f>
        <v>29.390757001054794</v>
      </c>
      <c r="D28" s="102">
        <f t="shared" si="4"/>
        <v>1.0105220658667338E+16</v>
      </c>
      <c r="E28" s="97">
        <f t="shared" si="5"/>
        <v>5.2517399006337016</v>
      </c>
      <c r="F28" s="98">
        <f t="shared" si="2"/>
        <v>1805669399257958</v>
      </c>
      <c r="G28" s="98">
        <f t="shared" si="6"/>
        <v>450231963749954.88</v>
      </c>
      <c r="H28" s="93">
        <f t="shared" ref="H28:H91" si="7">F28/(F28+G28)</f>
        <v>0.80042036804763628</v>
      </c>
      <c r="I28"/>
      <c r="M28"/>
      <c r="N28"/>
    </row>
    <row r="29" spans="1:14" ht="12.75" x14ac:dyDescent="0.2">
      <c r="A29" s="6" t="str">
        <f t="shared" si="0"/>
        <v/>
      </c>
      <c r="B29" s="94">
        <f t="shared" si="3"/>
        <v>3</v>
      </c>
      <c r="C29" s="95">
        <f t="shared" si="1"/>
        <v>29.084626510732484</v>
      </c>
      <c r="D29" s="96">
        <f t="shared" si="4"/>
        <v>9999965929946266</v>
      </c>
      <c r="E29" s="97">
        <f t="shared" si="5"/>
        <v>7.414953398842016</v>
      </c>
      <c r="F29" s="98">
        <f t="shared" si="2"/>
        <v>2549432131548868</v>
      </c>
      <c r="G29" s="98">
        <f t="shared" si="6"/>
        <v>865255799118375.25</v>
      </c>
      <c r="H29" s="99">
        <f t="shared" si="7"/>
        <v>0.74660765004393803</v>
      </c>
      <c r="I29"/>
      <c r="M29"/>
      <c r="N29"/>
    </row>
    <row r="30" spans="1:14" ht="12.75" x14ac:dyDescent="0.2">
      <c r="A30" s="6" t="str">
        <f t="shared" si="0"/>
        <v/>
      </c>
      <c r="B30" s="100">
        <f t="shared" si="3"/>
        <v>4</v>
      </c>
      <c r="C30" s="101">
        <f t="shared" si="1"/>
        <v>28.781684637739815</v>
      </c>
      <c r="D30" s="102">
        <f t="shared" si="4"/>
        <v>9895807521463252</v>
      </c>
      <c r="E30" s="97">
        <f t="shared" si="5"/>
        <v>9.3144162815097857</v>
      </c>
      <c r="F30" s="98">
        <f t="shared" si="2"/>
        <v>3202511314287077.5</v>
      </c>
      <c r="G30" s="98">
        <f t="shared" si="6"/>
        <v>1386594850281388</v>
      </c>
      <c r="H30" s="93">
        <f t="shared" si="7"/>
        <v>0.69785077952935615</v>
      </c>
      <c r="I30"/>
      <c r="M30"/>
      <c r="N30"/>
    </row>
    <row r="31" spans="1:14" ht="12.75" x14ac:dyDescent="0.2">
      <c r="A31" s="6" t="str">
        <f t="shared" si="0"/>
        <v/>
      </c>
      <c r="B31" s="94">
        <f t="shared" si="3"/>
        <v>5</v>
      </c>
      <c r="C31" s="95">
        <f t="shared" si="1"/>
        <v>28.481898169833009</v>
      </c>
      <c r="D31" s="96">
        <f t="shared" si="4"/>
        <v>9792734014082272</v>
      </c>
      <c r="E31" s="97">
        <f t="shared" si="5"/>
        <v>10.979110532740593</v>
      </c>
      <c r="F31" s="98">
        <f t="shared" si="2"/>
        <v>3774871622573746</v>
      </c>
      <c r="G31" s="98">
        <f t="shared" si="6"/>
        <v>2001108835351533</v>
      </c>
      <c r="H31" s="99">
        <f t="shared" si="7"/>
        <v>0.65354646714467457</v>
      </c>
      <c r="I31"/>
      <c r="M31"/>
      <c r="N31"/>
    </row>
    <row r="32" spans="1:14" ht="12.75" x14ac:dyDescent="0.2">
      <c r="A32" s="6" t="str">
        <f t="shared" si="0"/>
        <v/>
      </c>
      <c r="B32" s="100">
        <f t="shared" si="3"/>
        <v>6</v>
      </c>
      <c r="C32" s="101">
        <f t="shared" si="1"/>
        <v>28.185234240702901</v>
      </c>
      <c r="D32" s="102">
        <f t="shared" si="4"/>
        <v>9690734107607614</v>
      </c>
      <c r="E32" s="97">
        <f t="shared" si="5"/>
        <v>12.434862986783239</v>
      </c>
      <c r="F32" s="98">
        <f t="shared" si="2"/>
        <v>4275392918162338.5</v>
      </c>
      <c r="G32" s="98">
        <f t="shared" si="6"/>
        <v>2697103031331448.5</v>
      </c>
      <c r="H32" s="93">
        <f t="shared" si="7"/>
        <v>0.61317969191114952</v>
      </c>
      <c r="I32"/>
      <c r="M32"/>
      <c r="N32"/>
    </row>
    <row r="33" spans="1:14" ht="12.75" x14ac:dyDescent="0.2">
      <c r="A33" s="6" t="str">
        <f t="shared" si="0"/>
        <v/>
      </c>
      <c r="B33" s="94">
        <f t="shared" si="3"/>
        <v>7</v>
      </c>
      <c r="C33" s="95">
        <f t="shared" si="1"/>
        <v>27.891660326371746</v>
      </c>
      <c r="D33" s="96">
        <f t="shared" si="4"/>
        <v>9589796619545006</v>
      </c>
      <c r="E33" s="97">
        <f t="shared" si="5"/>
        <v>13.704688512065061</v>
      </c>
      <c r="F33" s="98">
        <f t="shared" si="2"/>
        <v>4711988244050695</v>
      </c>
      <c r="G33" s="98">
        <f t="shared" si="6"/>
        <v>3464170885014120</v>
      </c>
      <c r="H33" s="99">
        <f t="shared" si="7"/>
        <v>0.57630828481559282</v>
      </c>
      <c r="I33"/>
      <c r="M33"/>
      <c r="N33"/>
    </row>
    <row r="34" spans="1:14" ht="12.75" x14ac:dyDescent="0.2">
      <c r="A34" s="6" t="str">
        <f t="shared" si="0"/>
        <v/>
      </c>
      <c r="B34" s="100">
        <f t="shared" si="3"/>
        <v>8</v>
      </c>
      <c r="C34" s="101">
        <f t="shared" si="1"/>
        <v>27.601144241627512</v>
      </c>
      <c r="D34" s="102">
        <f t="shared" si="4"/>
        <v>9489910483875646</v>
      </c>
      <c r="E34" s="97">
        <f t="shared" si="5"/>
        <v>14.809095870439187</v>
      </c>
      <c r="F34" s="98">
        <f t="shared" si="2"/>
        <v>5091708985950126</v>
      </c>
      <c r="G34" s="98">
        <f t="shared" si="6"/>
        <v>4293053743192047.5</v>
      </c>
      <c r="H34" s="93">
        <f t="shared" si="7"/>
        <v>0.54255063584495544</v>
      </c>
      <c r="I34"/>
      <c r="M34"/>
      <c r="N34"/>
    </row>
    <row r="35" spans="1:14" ht="12.75" x14ac:dyDescent="0.2">
      <c r="A35" s="6" t="str">
        <f t="shared" si="0"/>
        <v/>
      </c>
      <c r="B35" s="94">
        <f t="shared" si="3"/>
        <v>9</v>
      </c>
      <c r="C35" s="95">
        <f t="shared" si="1"/>
        <v>27.313654136495376</v>
      </c>
      <c r="D35" s="96">
        <f t="shared" si="4"/>
        <v>9391064749843022</v>
      </c>
      <c r="E35" s="97">
        <f t="shared" si="5"/>
        <v>15.766360311066361</v>
      </c>
      <c r="F35" s="98">
        <f t="shared" si="2"/>
        <v>5420838596354043</v>
      </c>
      <c r="G35" s="98">
        <f t="shared" si="6"/>
        <v>5175515840272938</v>
      </c>
      <c r="H35" s="99">
        <f t="shared" si="7"/>
        <v>0.51157580928178148</v>
      </c>
      <c r="I35"/>
      <c r="M35"/>
      <c r="N35"/>
    </row>
    <row r="36" spans="1:14" ht="12.75" x14ac:dyDescent="0.2">
      <c r="A36" s="6" t="str">
        <f t="shared" si="0"/>
        <v/>
      </c>
      <c r="B36" s="100">
        <f t="shared" si="3"/>
        <v>10</v>
      </c>
      <c r="C36" s="101">
        <f t="shared" si="1"/>
        <v>27.029158492745903</v>
      </c>
      <c r="D36" s="102">
        <f t="shared" si="4"/>
        <v>9293248580752350</v>
      </c>
      <c r="E36" s="97">
        <f t="shared" si="5"/>
        <v>16.592766516852201</v>
      </c>
      <c r="F36" s="98">
        <f t="shared" si="2"/>
        <v>5704976125130803</v>
      </c>
      <c r="G36" s="98">
        <f t="shared" si="6"/>
        <v>6104232883898883</v>
      </c>
      <c r="H36" s="93">
        <f t="shared" si="7"/>
        <v>0.48309553338996725</v>
      </c>
      <c r="I36"/>
      <c r="M36"/>
      <c r="N36"/>
    </row>
    <row r="37" spans="1:14" ht="12.75" x14ac:dyDescent="0.2">
      <c r="A37" s="6" t="str">
        <f t="shared" si="0"/>
        <v/>
      </c>
      <c r="B37" s="94">
        <f t="shared" si="3"/>
        <v>11</v>
      </c>
      <c r="C37" s="95">
        <f t="shared" si="1"/>
        <v>26.747626120439644</v>
      </c>
      <c r="D37" s="96">
        <f t="shared" si="4"/>
        <v>9196451252782514</v>
      </c>
      <c r="E37" s="97">
        <f t="shared" si="5"/>
        <v>17.302825127878307</v>
      </c>
      <c r="F37" s="98">
        <f t="shared" si="2"/>
        <v>5949110665277153</v>
      </c>
      <c r="G37" s="98">
        <f t="shared" si="6"/>
        <v>7072692759641675</v>
      </c>
      <c r="H37" s="99">
        <f t="shared" si="7"/>
        <v>0.45685766181148113</v>
      </c>
      <c r="I37"/>
      <c r="M37"/>
      <c r="N37"/>
    </row>
    <row r="38" spans="1:14" ht="12.75" x14ac:dyDescent="0.2">
      <c r="A38" s="6" t="str">
        <f t="shared" si="0"/>
        <v/>
      </c>
      <c r="B38" s="100">
        <f t="shared" si="3"/>
        <v>12</v>
      </c>
      <c r="C38" s="101">
        <f t="shared" si="1"/>
        <v>26.469026154507695</v>
      </c>
      <c r="D38" s="102">
        <f t="shared" si="4"/>
        <v>9100662153810394</v>
      </c>
      <c r="E38" s="97">
        <f t="shared" si="5"/>
        <v>17.909465715577813</v>
      </c>
      <c r="F38" s="98">
        <f t="shared" si="2"/>
        <v>6157687701894044</v>
      </c>
      <c r="G38" s="98">
        <f t="shared" si="6"/>
        <v>8075107036694194</v>
      </c>
      <c r="H38" s="93">
        <f t="shared" si="7"/>
        <v>0.43264079999686905</v>
      </c>
      <c r="I38"/>
      <c r="M38"/>
      <c r="N38"/>
    </row>
    <row r="39" spans="1:14" ht="12.75" x14ac:dyDescent="0.2">
      <c r="A39" s="6" t="str">
        <f t="shared" si="0"/>
        <v/>
      </c>
      <c r="B39" s="94">
        <f t="shared" si="3"/>
        <v>13</v>
      </c>
      <c r="C39" s="95">
        <f t="shared" si="1"/>
        <v>26.193328051367896</v>
      </c>
      <c r="D39" s="96">
        <f t="shared" si="4"/>
        <v>9005870782247434</v>
      </c>
      <c r="E39" s="97">
        <f t="shared" si="5"/>
        <v>18.42420876885911</v>
      </c>
      <c r="F39" s="98">
        <f t="shared" si="2"/>
        <v>6334668244985771</v>
      </c>
      <c r="G39" s="98">
        <f t="shared" si="6"/>
        <v>9106332099831412</v>
      </c>
      <c r="H39" s="99">
        <f t="shared" si="7"/>
        <v>0.41024986098857386</v>
      </c>
      <c r="I39"/>
      <c r="M39"/>
      <c r="N39"/>
    </row>
    <row r="40" spans="1:14" ht="12.75" x14ac:dyDescent="0.2">
      <c r="A40" s="6" t="str">
        <f t="shared" si="0"/>
        <v/>
      </c>
      <c r="B40" s="100">
        <f t="shared" si="3"/>
        <v>14</v>
      </c>
      <c r="C40" s="101">
        <f t="shared" si="1"/>
        <v>25.920501585576265</v>
      </c>
      <c r="D40" s="102">
        <f t="shared" si="4"/>
        <v>8912066745888320</v>
      </c>
      <c r="E40" s="97">
        <f t="shared" si="5"/>
        <v>18.85731897482647</v>
      </c>
      <c r="F40" s="98">
        <f t="shared" si="2"/>
        <v>6483581530909775</v>
      </c>
      <c r="G40" s="98">
        <f t="shared" si="6"/>
        <v>1.016179886067719E+16</v>
      </c>
      <c r="H40" s="93">
        <f t="shared" si="7"/>
        <v>0.38951236789918942</v>
      </c>
      <c r="I40"/>
      <c r="M40"/>
      <c r="N40"/>
    </row>
    <row r="41" spans="1:14" ht="12.75" x14ac:dyDescent="0.2">
      <c r="A41" s="6" t="str">
        <f t="shared" si="0"/>
        <v/>
      </c>
      <c r="B41" s="94">
        <f t="shared" si="3"/>
        <v>15</v>
      </c>
      <c r="C41" s="95">
        <f t="shared" si="1"/>
        <v>25.650516846513302</v>
      </c>
      <c r="D41" s="96">
        <f t="shared" si="4"/>
        <v>8819239760771672</v>
      </c>
      <c r="E41" s="97">
        <f t="shared" si="5"/>
        <v>19.217941828487291</v>
      </c>
      <c r="F41" s="98">
        <f t="shared" si="2"/>
        <v>6607571991947243</v>
      </c>
      <c r="G41" s="98">
        <f t="shared" si="6"/>
        <v>1.123745011518023E+16</v>
      </c>
      <c r="H41" s="99">
        <f t="shared" si="7"/>
        <v>0.37027536039353609</v>
      </c>
      <c r="I41"/>
      <c r="M41"/>
      <c r="N41"/>
    </row>
    <row r="42" spans="1:14" ht="12.75" x14ac:dyDescent="0.2">
      <c r="A42" s="6" t="str">
        <f t="shared" si="0"/>
        <v/>
      </c>
      <c r="B42" s="100">
        <f t="shared" si="3"/>
        <v>16</v>
      </c>
      <c r="C42" s="101">
        <f t="shared" si="1"/>
        <v>25.383344235104822</v>
      </c>
      <c r="D42" s="102">
        <f t="shared" si="4"/>
        <v>8727379650052571</v>
      </c>
      <c r="E42" s="97">
        <f t="shared" si="5"/>
        <v>19.514225384576626</v>
      </c>
      <c r="F42" s="98">
        <f t="shared" si="2"/>
        <v>6709441117390656</v>
      </c>
      <c r="G42" s="98">
        <f t="shared" si="6"/>
        <v>1.2329684715685686E+16</v>
      </c>
      <c r="H42" s="93">
        <f t="shared" si="7"/>
        <v>0.35240279287058757</v>
      </c>
      <c r="I42"/>
      <c r="M42"/>
      <c r="N42"/>
    </row>
    <row r="43" spans="1:14" ht="12.75" x14ac:dyDescent="0.2">
      <c r="A43" s="6" t="str">
        <f t="shared" si="0"/>
        <v/>
      </c>
      <c r="B43" s="94">
        <f t="shared" si="3"/>
        <v>17</v>
      </c>
      <c r="C43" s="95">
        <f t="shared" si="1"/>
        <v>25.118954460576937</v>
      </c>
      <c r="D43" s="96">
        <f t="shared" si="4"/>
        <v>8636476342886863</v>
      </c>
      <c r="E43" s="97">
        <f t="shared" si="5"/>
        <v>19.753428767434993</v>
      </c>
      <c r="F43" s="98">
        <f t="shared" si="2"/>
        <v>6791684761744446</v>
      </c>
      <c r="G43" s="98">
        <f t="shared" si="6"/>
        <v>1.3435307816434782E+16</v>
      </c>
      <c r="H43" s="99">
        <f t="shared" si="7"/>
        <v>0.33577333533366099</v>
      </c>
      <c r="I43"/>
      <c r="M43"/>
      <c r="N43"/>
    </row>
    <row r="44" spans="1:14" ht="12.75" x14ac:dyDescent="0.2">
      <c r="A44" s="6" t="str">
        <f t="shared" si="0"/>
        <v/>
      </c>
      <c r="B44" s="100">
        <f t="shared" si="3"/>
        <v>18</v>
      </c>
      <c r="C44" s="101">
        <f t="shared" si="1"/>
        <v>24.857318537244844</v>
      </c>
      <c r="D44" s="102">
        <f t="shared" si="4"/>
        <v>8546519873327059</v>
      </c>
      <c r="E44" s="97">
        <f t="shared" si="5"/>
        <v>19.942018879127346</v>
      </c>
      <c r="F44" s="98">
        <f t="shared" si="2"/>
        <v>6856526395208519</v>
      </c>
      <c r="G44" s="98">
        <f t="shared" si="6"/>
        <v>1.4551486531933844E+16</v>
      </c>
      <c r="H44" s="93">
        <f t="shared" si="7"/>
        <v>0.32027850592874985</v>
      </c>
      <c r="I44"/>
      <c r="M44"/>
      <c r="N44"/>
    </row>
    <row r="45" spans="1:14" ht="12.75" x14ac:dyDescent="0.2">
      <c r="A45" s="6" t="str">
        <f t="shared" si="0"/>
        <v/>
      </c>
      <c r="B45" s="94">
        <f t="shared" si="3"/>
        <v>19</v>
      </c>
      <c r="C45" s="95">
        <f t="shared" si="1"/>
        <v>24.59840778133503</v>
      </c>
      <c r="D45" s="96">
        <f t="shared" si="4"/>
        <v>8457500379229744</v>
      </c>
      <c r="E45" s="97">
        <f t="shared" si="5"/>
        <v>20.085756589357192</v>
      </c>
      <c r="F45" s="98">
        <f t="shared" si="2"/>
        <v>6905946737760161</v>
      </c>
      <c r="G45" s="98">
        <f t="shared" si="6"/>
        <v>1.5675710419476196E+16</v>
      </c>
      <c r="H45" s="99">
        <f t="shared" si="7"/>
        <v>0.3058210781287648</v>
      </c>
      <c r="I45"/>
      <c r="M45"/>
      <c r="N45"/>
    </row>
    <row r="46" spans="1:14" ht="12.75" x14ac:dyDescent="0.2">
      <c r="A46" s="6" t="str">
        <f t="shared" si="0"/>
        <v/>
      </c>
      <c r="B46" s="100">
        <f t="shared" si="3"/>
        <v>20</v>
      </c>
      <c r="C46" s="101">
        <f t="shared" si="1"/>
        <v>24.342193807840644</v>
      </c>
      <c r="D46" s="102">
        <f t="shared" si="4"/>
        <v>8369408101174374</v>
      </c>
      <c r="E46" s="97">
        <f t="shared" si="5"/>
        <v>20.189773551131466</v>
      </c>
      <c r="F46" s="98">
        <f t="shared" si="2"/>
        <v>6941710170152713</v>
      </c>
      <c r="G46" s="98">
        <f t="shared" si="6"/>
        <v>1.6805756261128964E+16</v>
      </c>
      <c r="H46" s="93">
        <f t="shared" si="7"/>
        <v>0.29231371650698074</v>
      </c>
      <c r="I46"/>
      <c r="M46"/>
      <c r="N46"/>
    </row>
    <row r="47" spans="1:14" ht="12.75" x14ac:dyDescent="0.2">
      <c r="A47" s="6" t="str">
        <f t="shared" si="0"/>
        <v/>
      </c>
      <c r="B47" s="94">
        <f t="shared" si="3"/>
        <v>21</v>
      </c>
      <c r="C47" s="95">
        <f t="shared" si="1"/>
        <v>24.088648527409536</v>
      </c>
      <c r="D47" s="96">
        <f t="shared" si="4"/>
        <v>8282233381393319</v>
      </c>
      <c r="E47" s="97">
        <f t="shared" si="5"/>
        <v>20.25864066171582</v>
      </c>
      <c r="F47" s="98">
        <f t="shared" si="2"/>
        <v>6965388272372224</v>
      </c>
      <c r="G47" s="98">
        <f t="shared" si="6"/>
        <v>1.7939656677561652E+16</v>
      </c>
      <c r="H47" s="99">
        <f t="shared" si="7"/>
        <v>0.27967780368895567</v>
      </c>
      <c r="I47"/>
      <c r="M47"/>
      <c r="N47"/>
    </row>
    <row r="48" spans="1:14" ht="12.75" x14ac:dyDescent="0.2">
      <c r="A48" s="6" t="str">
        <f t="shared" si="0"/>
        <v/>
      </c>
      <c r="B48" s="100">
        <f t="shared" si="3"/>
        <v>22</v>
      </c>
      <c r="C48" s="101">
        <f t="shared" si="1"/>
        <v>23.837744143264786</v>
      </c>
      <c r="D48" s="102">
        <f t="shared" si="4"/>
        <v>8195966662713064</v>
      </c>
      <c r="E48" s="97">
        <f t="shared" si="5"/>
        <v>20.296429077535791</v>
      </c>
      <c r="F48" s="98">
        <f t="shared" si="2"/>
        <v>6978380801968811</v>
      </c>
      <c r="G48" s="98">
        <f t="shared" si="6"/>
        <v>1.9075672156951924E+16</v>
      </c>
      <c r="H48" s="93">
        <f t="shared" si="7"/>
        <v>0.26784242793133112</v>
      </c>
      <c r="I48"/>
      <c r="M48"/>
      <c r="N48"/>
    </row>
    <row r="49" spans="1:14" ht="12.75" x14ac:dyDescent="0.2">
      <c r="A49" s="6" t="str">
        <f t="shared" si="0"/>
        <v/>
      </c>
      <c r="B49" s="94">
        <f t="shared" si="3"/>
        <v>23</v>
      </c>
      <c r="C49" s="95">
        <f t="shared" si="1"/>
        <v>23.589453148157251</v>
      </c>
      <c r="D49" s="96">
        <f t="shared" si="4"/>
        <v>8110598487506427</v>
      </c>
      <c r="E49" s="97">
        <f t="shared" si="5"/>
        <v>20.306764592854247</v>
      </c>
      <c r="F49" s="98">
        <f t="shared" si="2"/>
        <v>6981934390701155</v>
      </c>
      <c r="G49" s="98">
        <f t="shared" si="6"/>
        <v>2.0212266127531184E+16</v>
      </c>
      <c r="H49" s="99">
        <f t="shared" si="7"/>
        <v>0.25674350624943432</v>
      </c>
      <c r="I49"/>
      <c r="M49"/>
      <c r="N49"/>
    </row>
    <row r="50" spans="1:14" ht="12.75" x14ac:dyDescent="0.2">
      <c r="A50" s="6" t="str">
        <f t="shared" si="0"/>
        <v>Anlieferung</v>
      </c>
      <c r="B50" s="100">
        <f t="shared" si="3"/>
        <v>24</v>
      </c>
      <c r="C50" s="101">
        <f t="shared" si="1"/>
        <v>23.343748321349921</v>
      </c>
      <c r="D50" s="102">
        <f t="shared" si="4"/>
        <v>8026119496655712</v>
      </c>
      <c r="E50" s="97">
        <f t="shared" si="5"/>
        <v>20.292876103979133</v>
      </c>
      <c r="F50" s="98">
        <f t="shared" si="2"/>
        <v>6977159207649781</v>
      </c>
      <c r="G50" s="98">
        <f t="shared" si="6"/>
        <v>2.1348082742729984E+16</v>
      </c>
      <c r="H50" s="93">
        <f t="shared" si="7"/>
        <v>0.24632302240780105</v>
      </c>
      <c r="I50"/>
      <c r="M50"/>
      <c r="N50"/>
    </row>
    <row r="51" spans="1:14" ht="12.75" x14ac:dyDescent="0.2">
      <c r="A51" s="6" t="str">
        <f t="shared" si="0"/>
        <v/>
      </c>
      <c r="B51" s="94">
        <f t="shared" si="3"/>
        <v>25</v>
      </c>
      <c r="C51" s="95">
        <f t="shared" si="1"/>
        <v>23.100602725633586</v>
      </c>
      <c r="D51" s="96">
        <f t="shared" si="4"/>
        <v>7942520428526623</v>
      </c>
      <c r="E51" s="97">
        <f t="shared" si="5"/>
        <v>20.257638802257954</v>
      </c>
      <c r="F51" s="98">
        <f t="shared" si="2"/>
        <v>6965043809965545</v>
      </c>
      <c r="G51" s="98">
        <f t="shared" si="6"/>
        <v>2.2481927083887164E+16</v>
      </c>
      <c r="H51" s="99">
        <f t="shared" si="7"/>
        <v>0.23652836263099489</v>
      </c>
      <c r="I51"/>
      <c r="M51"/>
      <c r="N51"/>
    </row>
    <row r="52" spans="1:14" ht="12.75" x14ac:dyDescent="0.2">
      <c r="A52" s="6" t="str">
        <f t="shared" si="0"/>
        <v/>
      </c>
      <c r="B52" s="100">
        <f t="shared" si="3"/>
        <v>26</v>
      </c>
      <c r="C52" s="101">
        <f t="shared" si="1"/>
        <v>22.859989704373692</v>
      </c>
      <c r="D52" s="102">
        <f t="shared" si="4"/>
        <v>7859792117952907</v>
      </c>
      <c r="E52" s="97">
        <f t="shared" si="5"/>
        <v>20.203612669155369</v>
      </c>
      <c r="F52" s="98">
        <f t="shared" si="2"/>
        <v>6946468378365855</v>
      </c>
      <c r="G52" s="98">
        <f t="shared" si="6"/>
        <v>2.3612747517574628E+16</v>
      </c>
      <c r="H52" s="93">
        <f t="shared" si="7"/>
        <v>0.22731173476504776</v>
      </c>
      <c r="I52"/>
      <c r="M52"/>
      <c r="N52"/>
    </row>
    <row r="53" spans="1:14" ht="12.75" x14ac:dyDescent="0.2">
      <c r="A53" s="6" t="str">
        <f t="shared" si="0"/>
        <v/>
      </c>
      <c r="B53" s="94">
        <f t="shared" si="3"/>
        <v>27</v>
      </c>
      <c r="C53" s="95">
        <f t="shared" si="1"/>
        <v>22.621882878587893</v>
      </c>
      <c r="D53" s="96">
        <f t="shared" si="4"/>
        <v>7777925495231554</v>
      </c>
      <c r="E53" s="97">
        <f t="shared" si="5"/>
        <v>20.13307678435876</v>
      </c>
      <c r="F53" s="98">
        <f t="shared" si="2"/>
        <v>6922216513053286</v>
      </c>
      <c r="G53" s="98">
        <f t="shared" si="6"/>
        <v>2.4739619973187952E+16</v>
      </c>
      <c r="H53" s="99">
        <f t="shared" si="7"/>
        <v>0.21862965896060257</v>
      </c>
      <c r="I53"/>
      <c r="M53"/>
      <c r="N53"/>
    </row>
    <row r="54" spans="1:14" ht="12.75" x14ac:dyDescent="0.2">
      <c r="A54" s="6" t="str">
        <f t="shared" si="0"/>
        <v/>
      </c>
      <c r="B54" s="100">
        <f t="shared" si="3"/>
        <v>28</v>
      </c>
      <c r="C54" s="101">
        <f t="shared" si="1"/>
        <v>22.386256144054055</v>
      </c>
      <c r="D54" s="102">
        <f t="shared" si="4"/>
        <v>7696911585128447</v>
      </c>
      <c r="E54" s="97">
        <f t="shared" si="5"/>
        <v>20.048059902286891</v>
      </c>
      <c r="F54" s="98">
        <f t="shared" si="2"/>
        <v>6892985746625005</v>
      </c>
      <c r="G54" s="98">
        <f t="shared" si="6"/>
        <v>2.586173393194086E+16</v>
      </c>
      <c r="H54" s="93">
        <f t="shared" si="7"/>
        <v>0.21044251986487489</v>
      </c>
      <c r="I54"/>
      <c r="M54"/>
      <c r="N54"/>
    </row>
    <row r="55" spans="1:14" ht="12.75" x14ac:dyDescent="0.2">
      <c r="A55" s="6" t="str">
        <f t="shared" si="0"/>
        <v/>
      </c>
      <c r="B55" s="94">
        <f t="shared" si="3"/>
        <v>29</v>
      </c>
      <c r="C55" s="95">
        <f t="shared" si="1"/>
        <v>22.153083668448403</v>
      </c>
      <c r="D55" s="96">
        <f t="shared" si="4"/>
        <v>7616741505894412</v>
      </c>
      <c r="E55" s="97">
        <f t="shared" si="5"/>
        <v>19.950367702850148</v>
      </c>
      <c r="F55" s="98">
        <f t="shared" si="2"/>
        <v>6859396913513174</v>
      </c>
      <c r="G55" s="98">
        <f t="shared" si="6"/>
        <v>2.6978379941117424E+16</v>
      </c>
      <c r="H55" s="99">
        <f t="shared" si="7"/>
        <v>0.20271417188492055</v>
      </c>
      <c r="I55"/>
      <c r="M55"/>
      <c r="N55"/>
    </row>
    <row r="56" spans="1:14" ht="12.75" x14ac:dyDescent="0.2">
      <c r="A56" s="6" t="str">
        <f t="shared" si="0"/>
        <v/>
      </c>
      <c r="B56" s="100">
        <f t="shared" si="3"/>
        <v>30</v>
      </c>
      <c r="C56" s="101">
        <f t="shared" si="1"/>
        <v>21.922339888513442</v>
      </c>
      <c r="D56" s="102">
        <f t="shared" si="4"/>
        <v>7537406468291466</v>
      </c>
      <c r="E56" s="97">
        <f t="shared" si="5"/>
        <v>19.841607078171304</v>
      </c>
      <c r="F56" s="98">
        <f t="shared" si="2"/>
        <v>6822002500320117</v>
      </c>
      <c r="G56" s="98">
        <f t="shared" si="6"/>
        <v>2.8088938487681164E+16</v>
      </c>
      <c r="H56" s="93">
        <f t="shared" si="7"/>
        <v>0.19541159038551284</v>
      </c>
      <c r="I56"/>
      <c r="M56"/>
      <c r="N56"/>
    </row>
    <row r="57" spans="1:14" ht="12.75" x14ac:dyDescent="0.2">
      <c r="A57" s="6" t="str">
        <f t="shared" si="0"/>
        <v/>
      </c>
      <c r="B57" s="94">
        <f t="shared" si="3"/>
        <v>31</v>
      </c>
      <c r="C57" s="95">
        <f t="shared" si="1"/>
        <v>21.693999507255413</v>
      </c>
      <c r="D57" s="96">
        <f t="shared" si="4"/>
        <v>7458897774629244</v>
      </c>
      <c r="E57" s="97">
        <f t="shared" si="5"/>
        <v>19.723207777636382</v>
      </c>
      <c r="F57" s="98">
        <f t="shared" si="2"/>
        <v>6781294087886427</v>
      </c>
      <c r="G57" s="98">
        <f t="shared" si="6"/>
        <v>2.9192870083383604E+16</v>
      </c>
      <c r="H57" s="99">
        <f t="shared" si="7"/>
        <v>0.18850456276346669</v>
      </c>
      <c r="I57"/>
      <c r="M57"/>
      <c r="N57"/>
    </row>
    <row r="58" spans="1:14" ht="12.75" x14ac:dyDescent="0.2">
      <c r="A58" s="6" t="str">
        <f t="shared" si="0"/>
        <v/>
      </c>
      <c r="B58" s="100">
        <f t="shared" si="3"/>
        <v>32</v>
      </c>
      <c r="C58" s="101">
        <f t="shared" si="1"/>
        <v>21.468037491170904</v>
      </c>
      <c r="D58" s="102">
        <f t="shared" si="4"/>
        <v>7381206817811446</v>
      </c>
      <c r="E58" s="97">
        <f t="shared" si="5"/>
        <v>19.5964416985844</v>
      </c>
      <c r="F58" s="98">
        <f t="shared" ref="F58:F89" si="8">($D58)*ZerfWahr1*(-lamdaTc_s)*(1-EXP((lamdaMNuk_s-lamdaTc_s)*$B58*(60*60)))/(lamdaMNuk_s-lamdaTc_s)</f>
        <v>6737708983875380</v>
      </c>
      <c r="G58" s="98">
        <f t="shared" si="6"/>
        <v>3.0289706429595876E+16</v>
      </c>
      <c r="H58" s="93">
        <f t="shared" si="7"/>
        <v>0.18196541423801557</v>
      </c>
      <c r="I58"/>
      <c r="M58"/>
      <c r="N58"/>
    </row>
    <row r="59" spans="1:14" ht="12.75" x14ac:dyDescent="0.2">
      <c r="A59" s="6" t="str">
        <f t="shared" si="0"/>
        <v/>
      </c>
      <c r="B59" s="94">
        <f t="shared" si="3"/>
        <v>33</v>
      </c>
      <c r="C59" s="95">
        <f t="shared" si="1"/>
        <v>21.244429067502402</v>
      </c>
      <c r="D59" s="96">
        <f t="shared" si="4"/>
        <v>7304325080392235</v>
      </c>
      <c r="E59" s="97">
        <f t="shared" ref="E59:E90" si="9">C59*ZerfWahr1*(-lambdaTNuk)*(1-EXP((lambdaMNuk-lambdaTNuk)*B59))/(lambdaMNuk-lambdaTNuk)</f>
        <v>19.462440078697558</v>
      </c>
      <c r="F59" s="98">
        <f t="shared" si="8"/>
        <v>6691636133913513</v>
      </c>
      <c r="G59" s="98">
        <f t="shared" ref="G59:G90" si="10">($D59)*ZerfWahr2*(-lamdaTc_s)*(1-EXP((lamdaMNuk_s-lamdaTc_s)*$B59*(60*60)))/(lamdaMNuk_s-lamdaTc_s)+G58</f>
        <v>3.1379042544419008E+16</v>
      </c>
      <c r="H59" s="99">
        <f t="shared" si="7"/>
        <v>0.17576876394698945</v>
      </c>
      <c r="I59"/>
      <c r="M59"/>
      <c r="N59"/>
    </row>
    <row r="60" spans="1:14" ht="12.75" x14ac:dyDescent="0.2">
      <c r="A60" s="6" t="str">
        <f t="shared" si="0"/>
        <v/>
      </c>
      <c r="B60" s="100">
        <f t="shared" si="3"/>
        <v>34</v>
      </c>
      <c r="C60" s="101">
        <f t="shared" si="1"/>
        <v>21.023149721522348</v>
      </c>
      <c r="D60" s="102">
        <f t="shared" si="4"/>
        <v>7228244133642418</v>
      </c>
      <c r="E60" s="97">
        <f t="shared" si="9"/>
        <v>19.322208818303842</v>
      </c>
      <c r="F60" s="98">
        <f t="shared" si="8"/>
        <v>6643421389751913</v>
      </c>
      <c r="G60" s="98">
        <f t="shared" si="10"/>
        <v>3.2460529747401876E+16</v>
      </c>
      <c r="H60" s="93">
        <f t="shared" si="7"/>
        <v>0.16989130756763365</v>
      </c>
      <c r="I60"/>
      <c r="M60"/>
      <c r="N60"/>
    </row>
    <row r="61" spans="1:14" ht="12.75" x14ac:dyDescent="0.2">
      <c r="A61" s="6" t="str">
        <f t="shared" si="0"/>
        <v/>
      </c>
      <c r="B61" s="94">
        <f t="shared" si="3"/>
        <v>35</v>
      </c>
      <c r="C61" s="95">
        <f t="shared" si="1"/>
        <v>20.804175193845566</v>
      </c>
      <c r="D61" s="96">
        <f t="shared" si="4"/>
        <v>7152955636625416</v>
      </c>
      <c r="E61" s="97">
        <f t="shared" si="9"/>
        <v>19.176642135984352</v>
      </c>
      <c r="F61" s="98">
        <f t="shared" si="8"/>
        <v>6593372204379253</v>
      </c>
      <c r="G61" s="98">
        <f t="shared" si="10"/>
        <v>3.3533869408579896E+16</v>
      </c>
      <c r="H61" s="99">
        <f t="shared" si="7"/>
        <v>0.16431162321035078</v>
      </c>
      <c r="I61"/>
      <c r="M61"/>
      <c r="N61"/>
    </row>
    <row r="62" spans="1:14" ht="12.75" x14ac:dyDescent="0.2">
      <c r="A62" s="6" t="str">
        <f t="shared" si="0"/>
        <v/>
      </c>
      <c r="B62" s="100">
        <f t="shared" si="3"/>
        <v>36</v>
      </c>
      <c r="C62" s="101">
        <f t="shared" si="1"/>
        <v>20.587481477769639</v>
      </c>
      <c r="D62" s="102">
        <f t="shared" si="4"/>
        <v>7078451335282811</v>
      </c>
      <c r="E62" s="97">
        <f t="shared" si="9"/>
        <v>19.026534738756421</v>
      </c>
      <c r="F62" s="98">
        <f t="shared" si="8"/>
        <v>6541761816411634</v>
      </c>
      <c r="G62" s="98">
        <f t="shared" si="10"/>
        <v>3.4598807378693416E+16</v>
      </c>
      <c r="H62" s="93">
        <f t="shared" si="7"/>
        <v>0.15900999778073027</v>
      </c>
      <c r="I62"/>
      <c r="M62"/>
      <c r="N62"/>
    </row>
    <row r="63" spans="1:14" ht="12.75" x14ac:dyDescent="0.2">
      <c r="A63" s="6" t="str">
        <f t="shared" si="0"/>
        <v/>
      </c>
      <c r="B63" s="94">
        <f t="shared" si="3"/>
        <v>37</v>
      </c>
      <c r="C63" s="95">
        <f t="shared" si="1"/>
        <v>20.373044816642977</v>
      </c>
      <c r="D63" s="96">
        <f t="shared" si="4"/>
        <v>7004723061529434</v>
      </c>
      <c r="E63" s="97">
        <f t="shared" si="9"/>
        <v>18.872592668388858</v>
      </c>
      <c r="F63" s="98">
        <f t="shared" si="8"/>
        <v>6488832979306131</v>
      </c>
      <c r="G63" s="98">
        <f t="shared" si="10"/>
        <v>3.5655129026487436E+16</v>
      </c>
      <c r="H63" s="99">
        <f t="shared" si="7"/>
        <v>0.15396827138402663</v>
      </c>
      <c r="I63"/>
      <c r="M63"/>
      <c r="N63"/>
    </row>
    <row r="64" spans="1:14" ht="12.75" x14ac:dyDescent="0.2">
      <c r="A64" s="6" t="str">
        <f t="shared" si="0"/>
        <v/>
      </c>
      <c r="B64" s="100">
        <f t="shared" si="3"/>
        <v>38</v>
      </c>
      <c r="C64" s="101">
        <f t="shared" si="1"/>
        <v>20.16084170126036</v>
      </c>
      <c r="D64" s="102">
        <f t="shared" si="4"/>
        <v>6931762732357884</v>
      </c>
      <c r="E64" s="97">
        <f t="shared" si="9"/>
        <v>18.715442967834854</v>
      </c>
      <c r="F64" s="98">
        <f t="shared" si="8"/>
        <v>6434801284903543</v>
      </c>
      <c r="G64" s="98">
        <f t="shared" si="10"/>
        <v>3.6702654817053128E+16</v>
      </c>
      <c r="H64" s="93">
        <f t="shared" si="7"/>
        <v>0.1491696976681865</v>
      </c>
      <c r="I64"/>
      <c r="M64"/>
      <c r="N64"/>
    </row>
    <row r="65" spans="1:14" ht="12.75" x14ac:dyDescent="0.2">
      <c r="A65" s="6" t="str">
        <f t="shared" si="0"/>
        <v/>
      </c>
      <c r="B65" s="94">
        <f t="shared" si="3"/>
        <v>39</v>
      </c>
      <c r="C65" s="95">
        <f t="shared" si="1"/>
        <v>19.950848867285522</v>
      </c>
      <c r="D65" s="96">
        <f t="shared" si="4"/>
        <v>6859562348952363</v>
      </c>
      <c r="E65" s="97">
        <f t="shared" si="9"/>
        <v>18.555642296108147</v>
      </c>
      <c r="F65" s="98">
        <f t="shared" si="8"/>
        <v>6379858125421678</v>
      </c>
      <c r="G65" s="98">
        <f t="shared" si="10"/>
        <v>3.7741236372354328E+16</v>
      </c>
      <c r="H65" s="99">
        <f t="shared" si="7"/>
        <v>0.14459881827598961</v>
      </c>
      <c r="I65"/>
      <c r="M65"/>
      <c r="N65"/>
    </row>
    <row r="66" spans="1:14" ht="12.75" x14ac:dyDescent="0.2">
      <c r="A66" s="6" t="str">
        <f t="shared" si="0"/>
        <v/>
      </c>
      <c r="B66" s="100">
        <f t="shared" si="3"/>
        <v>40</v>
      </c>
      <c r="C66" s="101">
        <f t="shared" si="1"/>
        <v>19.743043292700651</v>
      </c>
      <c r="D66" s="102">
        <f t="shared" si="4"/>
        <v>6788113995811752</v>
      </c>
      <c r="E66" s="97">
        <f t="shared" si="9"/>
        <v>18.393684605971668</v>
      </c>
      <c r="F66" s="98">
        <f t="shared" si="8"/>
        <v>6324173333221927</v>
      </c>
      <c r="G66" s="98">
        <f t="shared" si="10"/>
        <v>3.877075296148348E+16</v>
      </c>
      <c r="H66" s="93">
        <f t="shared" si="7"/>
        <v>0.14024134981155181</v>
      </c>
      <c r="I66"/>
      <c r="M66"/>
      <c r="N66"/>
    </row>
    <row r="67" spans="1:14" ht="12.75" x14ac:dyDescent="0.2">
      <c r="A67" s="6" t="str">
        <f t="shared" si="0"/>
        <v/>
      </c>
      <c r="B67" s="94">
        <f t="shared" si="3"/>
        <v>41</v>
      </c>
      <c r="C67" s="95">
        <f t="shared" si="1"/>
        <v>19.537402195282432</v>
      </c>
      <c r="D67" s="96">
        <f t="shared" si="4"/>
        <v>6717409839881809</v>
      </c>
      <c r="E67" s="97">
        <f t="shared" si="9"/>
        <v>18.230007986368975</v>
      </c>
      <c r="F67" s="98">
        <f t="shared" si="8"/>
        <v>6267897533395109</v>
      </c>
      <c r="G67" s="98">
        <f t="shared" si="10"/>
        <v>3.979110837389664E+16</v>
      </c>
      <c r="H67" s="99">
        <f t="shared" si="7"/>
        <v>0.13608408192767393</v>
      </c>
      <c r="I67"/>
      <c r="M67"/>
      <c r="N67"/>
    </row>
    <row r="68" spans="1:14" ht="12.75" x14ac:dyDescent="0.2">
      <c r="A68" s="6" t="str">
        <f t="shared" si="0"/>
        <v/>
      </c>
      <c r="B68" s="100">
        <f t="shared" si="3"/>
        <v>42</v>
      </c>
      <c r="C68" s="101">
        <f t="shared" si="1"/>
        <v>19.333903030104366</v>
      </c>
      <c r="D68" s="102">
        <f t="shared" si="4"/>
        <v>6647442129696422</v>
      </c>
      <c r="E68" s="97">
        <f t="shared" si="9"/>
        <v>18.065000760442818</v>
      </c>
      <c r="F68" s="98">
        <f t="shared" si="8"/>
        <v>6211164240401037</v>
      </c>
      <c r="G68" s="98">
        <f t="shared" si="10"/>
        <v>4.0802228133961928E+16</v>
      </c>
      <c r="H68" s="93">
        <f t="shared" si="7"/>
        <v>0.13211478531355819</v>
      </c>
      <c r="I68"/>
      <c r="M68"/>
      <c r="N68"/>
    </row>
    <row r="69" spans="1:14" ht="12.75" x14ac:dyDescent="0.2">
      <c r="A69" s="6" t="str">
        <f t="shared" si="0"/>
        <v/>
      </c>
      <c r="B69" s="94">
        <f t="shared" si="3"/>
        <v>43</v>
      </c>
      <c r="C69" s="95">
        <f t="shared" si="1"/>
        <v>19.132523487065122</v>
      </c>
      <c r="D69" s="96">
        <f t="shared" si="4"/>
        <v>6578203194527786</v>
      </c>
      <c r="E69" s="97">
        <f t="shared" si="9"/>
        <v>17.899006920105251</v>
      </c>
      <c r="F69" s="98">
        <f t="shared" si="8"/>
        <v>6154091726599146</v>
      </c>
      <c r="G69" s="98">
        <f t="shared" si="10"/>
        <v>4.1804057019687368E+16</v>
      </c>
      <c r="H69" s="99">
        <f t="shared" si="7"/>
        <v>0.12832212851159458</v>
      </c>
      <c r="I69"/>
      <c r="M69"/>
      <c r="N69"/>
    </row>
    <row r="70" spans="1:14" ht="12.75" x14ac:dyDescent="0.2">
      <c r="A70" s="6" t="str">
        <f t="shared" si="0"/>
        <v/>
      </c>
      <c r="B70" s="100">
        <f t="shared" si="3"/>
        <v>44</v>
      </c>
      <c r="C70" s="101">
        <f t="shared" si="1"/>
        <v>18.933241488442626</v>
      </c>
      <c r="D70" s="102">
        <f t="shared" si="4"/>
        <v>6509685443545452</v>
      </c>
      <c r="E70" s="97">
        <f t="shared" si="9"/>
        <v>17.732330969317811</v>
      </c>
      <c r="F70" s="98">
        <f t="shared" si="8"/>
        <v>6096784687480018</v>
      </c>
      <c r="G70" s="98">
        <f t="shared" si="10"/>
        <v>4.2796556852532952E+16</v>
      </c>
      <c r="H70" s="93">
        <f t="shared" si="7"/>
        <v>0.12469560262087173</v>
      </c>
      <c r="I70"/>
      <c r="M70"/>
      <c r="N70"/>
    </row>
    <row r="71" spans="1:14" ht="12.75" x14ac:dyDescent="0.2">
      <c r="A71" s="6" t="str">
        <f t="shared" si="0"/>
        <v/>
      </c>
      <c r="B71" s="94">
        <f t="shared" si="3"/>
        <v>45</v>
      </c>
      <c r="C71" s="95">
        <f t="shared" si="1"/>
        <v>18.736035186473618</v>
      </c>
      <c r="D71" s="96">
        <f t="shared" si="4"/>
        <v>6441881364984118</v>
      </c>
      <c r="E71" s="97">
        <f t="shared" si="9"/>
        <v>17.565242240392408</v>
      </c>
      <c r="F71" s="98">
        <f t="shared" si="8"/>
        <v>6039335725709252</v>
      </c>
      <c r="G71" s="98">
        <f t="shared" si="10"/>
        <v>4.37797045288112E+16</v>
      </c>
      <c r="H71" s="99">
        <f t="shared" si="7"/>
        <v>0.12122545305680109</v>
      </c>
      <c r="I71"/>
      <c r="M71"/>
      <c r="N71"/>
    </row>
    <row r="72" spans="1:14" ht="12.75" x14ac:dyDescent="0.2">
      <c r="A72" s="6" t="str">
        <f t="shared" si="0"/>
        <v/>
      </c>
      <c r="B72" s="100">
        <f t="shared" si="3"/>
        <v>46</v>
      </c>
      <c r="C72" s="101">
        <f t="shared" si="1"/>
        <v>18.540882960958456</v>
      </c>
      <c r="D72" s="102">
        <f t="shared" si="4"/>
        <v>6374783525320105</v>
      </c>
      <c r="E72" s="97">
        <f t="shared" si="9"/>
        <v>17.397978740629256</v>
      </c>
      <c r="F72" s="98">
        <f t="shared" si="8"/>
        <v>5981826673690384</v>
      </c>
      <c r="G72" s="98">
        <f t="shared" si="10"/>
        <v>4.4753490266388704E+16</v>
      </c>
      <c r="H72" s="93">
        <f t="shared" si="7"/>
        <v>0.11790261763329904</v>
      </c>
      <c r="I72"/>
      <c r="M72"/>
      <c r="N72"/>
    </row>
    <row r="73" spans="1:14" ht="12.75" x14ac:dyDescent="0.2">
      <c r="A73" s="6" t="str">
        <f t="shared" si="0"/>
        <v/>
      </c>
      <c r="B73" s="94">
        <f t="shared" si="3"/>
        <v>47</v>
      </c>
      <c r="C73" s="95">
        <f t="shared" si="1"/>
        <v>18.347763416890803</v>
      </c>
      <c r="D73" s="96">
        <f t="shared" si="4"/>
        <v>6308384568456394</v>
      </c>
      <c r="E73" s="97">
        <f t="shared" si="9"/>
        <v>17.230750580374334</v>
      </c>
      <c r="F73" s="98">
        <f t="shared" si="8"/>
        <v>5924329772210156</v>
      </c>
      <c r="G73" s="98">
        <f t="shared" si="10"/>
        <v>4.5717916043260128E+16</v>
      </c>
      <c r="H73" s="99">
        <f t="shared" si="7"/>
        <v>0.11471867031846676</v>
      </c>
      <c r="I73"/>
      <c r="M73"/>
      <c r="N73"/>
    </row>
    <row r="74" spans="1:14" ht="12.75" x14ac:dyDescent="0.2">
      <c r="A74" s="6" t="str">
        <f t="shared" si="0"/>
        <v/>
      </c>
      <c r="B74" s="100">
        <f t="shared" si="3"/>
        <v>48</v>
      </c>
      <c r="C74" s="101">
        <f t="shared" si="1"/>
        <v>18.156655382112078</v>
      </c>
      <c r="D74" s="102">
        <f t="shared" si="4"/>
        <v>6242677214916165</v>
      </c>
      <c r="E74" s="97">
        <f t="shared" si="9"/>
        <v>17.063743028023278</v>
      </c>
      <c r="F74" s="98">
        <f t="shared" si="8"/>
        <v>5866908720819380</v>
      </c>
      <c r="G74" s="98">
        <f t="shared" si="10"/>
        <v>4.6672994207114448E+16</v>
      </c>
      <c r="H74" s="93">
        <f t="shared" si="7"/>
        <v>0.11166577008843555</v>
      </c>
      <c r="I74"/>
      <c r="M74"/>
      <c r="N74"/>
    </row>
    <row r="75" spans="1:14" ht="12.75" x14ac:dyDescent="0.2">
      <c r="A75" s="6" t="str">
        <f t="shared" si="0"/>
        <v/>
      </c>
      <c r="B75" s="94">
        <f t="shared" si="3"/>
        <v>49</v>
      </c>
      <c r="C75" s="95">
        <f t="shared" si="1"/>
        <v>17.967537904990287</v>
      </c>
      <c r="D75" s="96">
        <f t="shared" si="4"/>
        <v>6177654261044728</v>
      </c>
      <c r="E75" s="97">
        <f t="shared" si="9"/>
        <v>16.897119232546959</v>
      </c>
      <c r="F75" s="98">
        <f t="shared" si="8"/>
        <v>5809619613900070</v>
      </c>
      <c r="G75" s="98">
        <f t="shared" si="10"/>
        <v>4.7618746237284224E+16</v>
      </c>
      <c r="H75" s="99">
        <f t="shared" si="7"/>
        <v>0.10873661436851327</v>
      </c>
      <c r="I75"/>
      <c r="M75"/>
      <c r="N75"/>
    </row>
    <row r="76" spans="1:14" ht="12.75" x14ac:dyDescent="0.2">
      <c r="A76" s="6" t="str">
        <f t="shared" si="0"/>
        <v/>
      </c>
      <c r="B76" s="100">
        <f t="shared" si="3"/>
        <v>50</v>
      </c>
      <c r="C76" s="101">
        <f t="shared" si="1"/>
        <v>17.780390252123023</v>
      </c>
      <c r="D76" s="102">
        <f t="shared" si="4"/>
        <v>6113308578219767</v>
      </c>
      <c r="E76" s="97">
        <f t="shared" si="9"/>
        <v>16.731022649701195</v>
      </c>
      <c r="F76" s="98">
        <f t="shared" si="8"/>
        <v>5752511774852346</v>
      </c>
      <c r="G76" s="98">
        <f t="shared" si="10"/>
        <v>4.8555201642492744E+16</v>
      </c>
      <c r="H76" s="93">
        <f t="shared" si="7"/>
        <v>0.10592439660726129</v>
      </c>
      <c r="I76"/>
      <c r="M76"/>
      <c r="N76"/>
    </row>
    <row r="77" spans="1:14" ht="12.75" x14ac:dyDescent="0.2">
      <c r="A77" s="6" t="str">
        <f t="shared" si="0"/>
        <v/>
      </c>
      <c r="B77" s="94">
        <f t="shared" si="3"/>
        <v>51</v>
      </c>
      <c r="C77" s="95">
        <f t="shared" si="1"/>
        <v>17.595191906064461</v>
      </c>
      <c r="D77" s="96">
        <f t="shared" si="4"/>
        <v>6049633112069819</v>
      </c>
      <c r="E77" s="97">
        <f t="shared" si="9"/>
        <v>16.565579204149952</v>
      </c>
      <c r="F77" s="98">
        <f t="shared" si="8"/>
        <v>5695628499482283</v>
      </c>
      <c r="G77" s="98">
        <f t="shared" si="10"/>
        <v>4.9482396979617768E+16</v>
      </c>
      <c r="H77" s="99">
        <f t="shared" si="7"/>
        <v>0.10322276757872813</v>
      </c>
      <c r="I77"/>
      <c r="M77"/>
      <c r="N77"/>
    </row>
    <row r="78" spans="1:14" ht="12.75" x14ac:dyDescent="0.2">
      <c r="A78" s="6" t="str">
        <f t="shared" si="0"/>
        <v/>
      </c>
      <c r="B78" s="100">
        <f t="shared" si="3"/>
        <v>52</v>
      </c>
      <c r="C78" s="101">
        <f t="shared" si="1"/>
        <v>17.411922563075937</v>
      </c>
      <c r="D78" s="102">
        <f t="shared" si="4"/>
        <v>5986620881700878</v>
      </c>
      <c r="E78" s="97">
        <f t="shared" si="9"/>
        <v>16.400899216226012</v>
      </c>
      <c r="F78" s="98">
        <f t="shared" si="8"/>
        <v>5639007718466731</v>
      </c>
      <c r="G78" s="98">
        <f t="shared" si="10"/>
        <v>5.04003749802984E+16</v>
      </c>
      <c r="H78" s="93">
        <f t="shared" si="7"/>
        <v>0.1006258000517017</v>
      </c>
      <c r="I78"/>
      <c r="M78"/>
      <c r="N78"/>
    </row>
    <row r="79" spans="1:14" ht="12.75" x14ac:dyDescent="0.2">
      <c r="A79" s="6" t="str">
        <f t="shared" si="0"/>
        <v/>
      </c>
      <c r="B79" s="94">
        <f t="shared" si="3"/>
        <v>53</v>
      </c>
      <c r="C79" s="95">
        <f t="shared" si="1"/>
        <v>17.230562130900022</v>
      </c>
      <c r="D79" s="96">
        <f t="shared" si="4"/>
        <v>5924264978931068</v>
      </c>
      <c r="E79" s="97">
        <f t="shared" si="9"/>
        <v>16.237079118929344</v>
      </c>
      <c r="F79" s="98">
        <f t="shared" si="8"/>
        <v>5582682587696951</v>
      </c>
      <c r="G79" s="98">
        <f t="shared" si="10"/>
        <v>5.1309183773644416E+16</v>
      </c>
      <c r="H79" s="99">
        <f t="shared" si="7"/>
        <v>9.8127956503294533E-2</v>
      </c>
      <c r="I79"/>
      <c r="M79"/>
      <c r="N79"/>
    </row>
    <row r="80" spans="1:14" ht="12.75" x14ac:dyDescent="0.2">
      <c r="A80" s="6" t="str">
        <f t="shared" si="0"/>
        <v/>
      </c>
      <c r="B80" s="100">
        <f t="shared" si="3"/>
        <v>54</v>
      </c>
      <c r="C80" s="101">
        <f t="shared" si="1"/>
        <v>17.05109072655776</v>
      </c>
      <c r="D80" s="102">
        <f t="shared" si="4"/>
        <v>5862558567533282</v>
      </c>
      <c r="E80" s="97">
        <f t="shared" si="9"/>
        <v>16.074202987978794</v>
      </c>
      <c r="F80" s="98">
        <f t="shared" si="8"/>
        <v>5526682014345737</v>
      </c>
      <c r="G80" s="98">
        <f t="shared" si="10"/>
        <v>5.2208876194584416E+16</v>
      </c>
      <c r="H80" s="93">
        <f t="shared" si="7"/>
        <v>9.5724059588132751E-2</v>
      </c>
      <c r="I80"/>
      <c r="M80"/>
      <c r="N80"/>
    </row>
    <row r="81" spans="1:14" ht="12.75" x14ac:dyDescent="0.2">
      <c r="A81" s="6" t="str">
        <f t="shared" si="0"/>
        <v/>
      </c>
      <c r="B81" s="94">
        <f t="shared" si="3"/>
        <v>55</v>
      </c>
      <c r="C81" s="95">
        <f t="shared" si="1"/>
        <v>16.87348867416884</v>
      </c>
      <c r="D81" s="96">
        <f t="shared" si="4"/>
        <v>5801494882485706</v>
      </c>
      <c r="E81" s="97">
        <f t="shared" si="9"/>
        <v>15.912343905251547</v>
      </c>
      <c r="F81" s="98">
        <f t="shared" si="8"/>
        <v>5471031125649347</v>
      </c>
      <c r="G81" s="98">
        <f t="shared" si="10"/>
        <v>5.3099509168527336E+16</v>
      </c>
      <c r="H81" s="99">
        <f t="shared" si="7"/>
        <v>9.3409265104445333E-2</v>
      </c>
      <c r="I81"/>
      <c r="M81"/>
      <c r="N81"/>
    </row>
    <row r="82" spans="1:14" ht="12.75" x14ac:dyDescent="0.2">
      <c r="A82" s="6" t="str">
        <f t="shared" si="0"/>
        <v/>
      </c>
      <c r="B82" s="100">
        <f t="shared" si="3"/>
        <v>56</v>
      </c>
      <c r="C82" s="101">
        <f t="shared" si="1"/>
        <v>16.697736502794488</v>
      </c>
      <c r="D82" s="102">
        <f t="shared" si="4"/>
        <v>5741067229230160</v>
      </c>
      <c r="E82" s="97">
        <f t="shared" si="9"/>
        <v>15.751565173733072</v>
      </c>
      <c r="F82" s="98">
        <f t="shared" si="8"/>
        <v>5415751686635357</v>
      </c>
      <c r="G82" s="98">
        <f t="shared" si="10"/>
        <v>5.3981143164026112E+16</v>
      </c>
      <c r="H82" s="93">
        <f t="shared" si="7"/>
        <v>9.117903722495764E-2</v>
      </c>
      <c r="I82"/>
      <c r="M82"/>
      <c r="N82"/>
    </row>
    <row r="83" spans="1:14" ht="12.75" x14ac:dyDescent="0.2">
      <c r="A83" s="6" t="str">
        <f t="shared" si="0"/>
        <v/>
      </c>
      <c r="B83" s="94">
        <f t="shared" si="3"/>
        <v>57</v>
      </c>
      <c r="C83" s="95">
        <f t="shared" si="1"/>
        <v>16.523814944302824</v>
      </c>
      <c r="D83" s="96">
        <f t="shared" si="4"/>
        <v>5681268982938154</v>
      </c>
      <c r="E83" s="97">
        <f t="shared" si="9"/>
        <v>15.591921400129284</v>
      </c>
      <c r="F83" s="98">
        <f t="shared" si="8"/>
        <v>5360862472349698</v>
      </c>
      <c r="G83" s="98">
        <f t="shared" si="10"/>
        <v>5.4853841706036528E+16</v>
      </c>
      <c r="H83" s="99">
        <f t="shared" si="7"/>
        <v>8.902912578409633E-2</v>
      </c>
      <c r="I83"/>
      <c r="M83"/>
      <c r="N83"/>
    </row>
    <row r="84" spans="1:14" ht="12.75" x14ac:dyDescent="0.2">
      <c r="A84" s="6" t="str">
        <f t="shared" si="0"/>
        <v/>
      </c>
      <c r="B84" s="100">
        <f t="shared" si="3"/>
        <v>58</v>
      </c>
      <c r="C84" s="101">
        <f t="shared" si="1"/>
        <v>16.351704931256442</v>
      </c>
      <c r="D84" s="102">
        <f t="shared" si="4"/>
        <v>5622093587784590</v>
      </c>
      <c r="E84" s="97">
        <f t="shared" si="9"/>
        <v>15.433459459535989</v>
      </c>
      <c r="F84" s="98">
        <f t="shared" si="8"/>
        <v>5306379599532288</v>
      </c>
      <c r="G84" s="98">
        <f t="shared" si="10"/>
        <v>5.5717670943169688E+16</v>
      </c>
      <c r="H84" s="93">
        <f t="shared" si="7"/>
        <v>8.6955545433994336E-2</v>
      </c>
      <c r="I84"/>
      <c r="M84"/>
      <c r="N84"/>
    </row>
    <row r="85" spans="1:14" ht="12.75" x14ac:dyDescent="0.2">
      <c r="A85" s="6" t="str">
        <f t="shared" si="0"/>
        <v/>
      </c>
      <c r="B85" s="94">
        <f t="shared" si="3"/>
        <v>59</v>
      </c>
      <c r="C85" s="95">
        <f t="shared" si="1"/>
        <v>16.181387594822009</v>
      </c>
      <c r="D85" s="96">
        <f t="shared" si="4"/>
        <v>5563534556229035</v>
      </c>
      <c r="E85" s="97">
        <f t="shared" si="9"/>
        <v>15.276219354995028</v>
      </c>
      <c r="F85" s="98">
        <f t="shared" si="8"/>
        <v>5252316822152268</v>
      </c>
      <c r="G85" s="98">
        <f t="shared" si="10"/>
        <v>5.6572699263054944E+16</v>
      </c>
      <c r="H85" s="99">
        <f t="shared" si="7"/>
        <v>8.4954556500454873E-2</v>
      </c>
      <c r="I85"/>
      <c r="M85"/>
      <c r="N85"/>
    </row>
    <row r="86" spans="1:14" ht="12.75" x14ac:dyDescent="0.2">
      <c r="A86" s="6" t="str">
        <f t="shared" si="0"/>
        <v/>
      </c>
      <c r="B86" s="100">
        <f t="shared" si="3"/>
        <v>60</v>
      </c>
      <c r="C86" s="101">
        <f t="shared" si="1"/>
        <v>16.012844262701627</v>
      </c>
      <c r="D86" s="102">
        <f t="shared" si="4"/>
        <v>5505585468304474</v>
      </c>
      <c r="E86" s="97">
        <f t="shared" si="9"/>
        <v>15.120234983371249</v>
      </c>
      <c r="F86" s="98">
        <f t="shared" si="8"/>
        <v>5198685794734183</v>
      </c>
      <c r="G86" s="98">
        <f t="shared" si="10"/>
        <v>5.7418996950569808E+16</v>
      </c>
      <c r="H86" s="93">
        <f t="shared" si="7"/>
        <v>8.3022647386677015E-2</v>
      </c>
      <c r="I86"/>
      <c r="M86"/>
      <c r="N86"/>
    </row>
    <row r="87" spans="1:14" ht="12.75" x14ac:dyDescent="0.2">
      <c r="A87" s="6" t="str">
        <f t="shared" si="0"/>
        <v/>
      </c>
      <c r="B87" s="94">
        <f t="shared" si="3"/>
        <v>61</v>
      </c>
      <c r="C87" s="95">
        <f t="shared" si="1"/>
        <v>15.846056457085744</v>
      </c>
      <c r="D87" s="96">
        <f t="shared" si="4"/>
        <v>5448239970913477</v>
      </c>
      <c r="E87" s="97">
        <f t="shared" si="9"/>
        <v>14.965534817740753</v>
      </c>
      <c r="F87" s="98">
        <f t="shared" si="8"/>
        <v>5145496306978815</v>
      </c>
      <c r="G87" s="98">
        <f t="shared" si="10"/>
        <v>5.8256635884264032E+16</v>
      </c>
      <c r="H87" s="99">
        <f t="shared" si="7"/>
        <v>8.1156518387397625E-2</v>
      </c>
      <c r="I87"/>
      <c r="M87"/>
      <c r="N87"/>
    </row>
    <row r="88" spans="1:14" ht="12.75" x14ac:dyDescent="0.2">
      <c r="A88" s="6" t="str">
        <f t="shared" si="0"/>
        <v/>
      </c>
      <c r="B88" s="100">
        <f t="shared" si="3"/>
        <v>62</v>
      </c>
      <c r="C88" s="101">
        <f t="shared" si="1"/>
        <v>15.681005892627379</v>
      </c>
      <c r="D88" s="102">
        <f t="shared" si="4"/>
        <v>5391491777131686</v>
      </c>
      <c r="E88" s="97">
        <f t="shared" si="9"/>
        <v>14.812142515372647</v>
      </c>
      <c r="F88" s="98">
        <f t="shared" si="8"/>
        <v>5092756492801348</v>
      </c>
      <c r="G88" s="98">
        <f t="shared" si="10"/>
        <v>5.9085689266813088E+16</v>
      </c>
      <c r="H88" s="93">
        <f t="shared" si="7"/>
        <v>7.9353066789380977E-2</v>
      </c>
      <c r="I88"/>
      <c r="M88"/>
      <c r="N88"/>
    </row>
    <row r="89" spans="1:14" ht="12.75" x14ac:dyDescent="0.2">
      <c r="A89" s="6" t="str">
        <f t="shared" si="0"/>
        <v/>
      </c>
      <c r="B89" s="94">
        <f t="shared" si="3"/>
        <v>63</v>
      </c>
      <c r="C89" s="95">
        <f t="shared" si="1"/>
        <v>15.517674474437475</v>
      </c>
      <c r="D89" s="96">
        <f t="shared" si="4"/>
        <v>5335334665518576</v>
      </c>
      <c r="E89" s="97">
        <f t="shared" si="9"/>
        <v>14.660077459398682</v>
      </c>
      <c r="F89" s="98">
        <f t="shared" si="8"/>
        <v>5040473016569878</v>
      </c>
      <c r="G89" s="98">
        <f t="shared" si="10"/>
        <v>5.9906231385789584E+16</v>
      </c>
      <c r="H89" s="99">
        <f t="shared" si="7"/>
        <v>7.7609373146064697E-2</v>
      </c>
      <c r="I89"/>
      <c r="M89"/>
      <c r="N89"/>
    </row>
    <row r="90" spans="1:14" ht="12.75" x14ac:dyDescent="0.2">
      <c r="A90" s="6" t="str">
        <f t="shared" ref="A90:A153" si="11">IF(B90=Lieferzeit,"Anlieferung","")</f>
        <v/>
      </c>
      <c r="B90" s="100">
        <f t="shared" si="3"/>
        <v>64</v>
      </c>
      <c r="C90" s="101">
        <f t="shared" ref="C90:C153" si="12">Ao_MuNuk*EXP(-lambdaMNuk*t)</f>
        <v>15.356044296101098</v>
      </c>
      <c r="D90" s="102">
        <f t="shared" ref="D90:D153" si="13">C90*10^9/($D$4)</f>
        <v>5279762479435372</v>
      </c>
      <c r="E90" s="97">
        <f t="shared" si="9"/>
        <v>14.509355241384748</v>
      </c>
      <c r="F90" s="98">
        <f t="shared" ref="F90:F121" si="14">($D90)*ZerfWahr1*(-lamdaTc_s)*(1-EXP((lamdaMNuk_s-lamdaTc_s)*$B90*(60*60)))/(lamdaMNuk_s-lamdaTc_s)</f>
        <v>4988651239024651</v>
      </c>
      <c r="G90" s="98">
        <f t="shared" si="10"/>
        <v>6.071833740144476E+16</v>
      </c>
      <c r="H90" s="93">
        <f t="shared" si="7"/>
        <v>7.5922688624815549E-2</v>
      </c>
      <c r="I90"/>
      <c r="M90"/>
      <c r="N90"/>
    </row>
    <row r="91" spans="1:14" ht="12.75" x14ac:dyDescent="0.2">
      <c r="A91" s="6" t="str">
        <f t="shared" si="11"/>
        <v/>
      </c>
      <c r="B91" s="94">
        <f t="shared" ref="B91:B154" si="15">B90+dt</f>
        <v>65</v>
      </c>
      <c r="C91" s="95">
        <f t="shared" si="12"/>
        <v>15.196097637714319</v>
      </c>
      <c r="D91" s="96">
        <f t="shared" si="13"/>
        <v>5224769126370091</v>
      </c>
      <c r="E91" s="97">
        <f t="shared" ref="E91:E122" si="16">C91*ZerfWahr1*(-lambdaTNuk)*(1-EXP((lambdaMNuk-lambdaTNuk)*B91))/(lambdaMNuk-lambdaTNuk)</f>
        <v>14.359988091233713</v>
      </c>
      <c r="F91" s="98">
        <f t="shared" si="14"/>
        <v>4937295365088557</v>
      </c>
      <c r="G91" s="98">
        <f t="shared" ref="G91:G122" si="17">($D91)*ZerfWahr2*(-lamdaTc_s)*(1-EXP((lamdaMNuk_s-lamdaTc_s)*$B91*(60*60)))/(lamdaMNuk_s-lamdaTc_s)+G90</f>
        <v>6.15220831585522E+16</v>
      </c>
      <c r="H91" s="99">
        <f t="shared" si="7"/>
        <v>7.4290423334793521E-2</v>
      </c>
      <c r="I91"/>
      <c r="M91"/>
      <c r="N91"/>
    </row>
    <row r="92" spans="1:14" ht="12.75" x14ac:dyDescent="0.2">
      <c r="A92" s="6" t="str">
        <f t="shared" si="11"/>
        <v/>
      </c>
      <c r="B92" s="100">
        <f t="shared" si="15"/>
        <v>66</v>
      </c>
      <c r="C92" s="101">
        <f t="shared" si="12"/>
        <v>15.03781696394153</v>
      </c>
      <c r="D92" s="102">
        <f t="shared" si="13"/>
        <v>5170348577269597</v>
      </c>
      <c r="E92" s="97">
        <f t="shared" si="16"/>
        <v>14.211985260149651</v>
      </c>
      <c r="F92" s="98">
        <f t="shared" si="14"/>
        <v>4886408575539100</v>
      </c>
      <c r="G92" s="98">
        <f t="shared" si="17"/>
        <v>6.2317545019686472E+16</v>
      </c>
      <c r="H92" s="93">
        <f t="shared" ref="H92:H155" si="18">F92/(F92+G92)</f>
        <v>7.2710135551998969E-2</v>
      </c>
      <c r="I92"/>
      <c r="M92"/>
      <c r="N92"/>
    </row>
    <row r="93" spans="1:14" ht="12.75" x14ac:dyDescent="0.2">
      <c r="A93" s="6" t="str">
        <f t="shared" si="11"/>
        <v/>
      </c>
      <c r="B93" s="94">
        <f t="shared" si="15"/>
        <v>67</v>
      </c>
      <c r="C93" s="95">
        <f t="shared" si="12"/>
        <v>14.881184922093022</v>
      </c>
      <c r="D93" s="96">
        <f t="shared" si="13"/>
        <v>5116494865878632</v>
      </c>
      <c r="E93" s="97">
        <f t="shared" si="16"/>
        <v>14.065353361770454</v>
      </c>
      <c r="F93" s="98">
        <f t="shared" si="14"/>
        <v>4835993144297642</v>
      </c>
      <c r="G93" s="98">
        <f t="shared" si="17"/>
        <v>6.3104799717595392E+16</v>
      </c>
      <c r="H93" s="99">
        <f t="shared" si="18"/>
        <v>7.11795217657826E-2</v>
      </c>
      <c r="I93"/>
      <c r="M93"/>
      <c r="N93"/>
    </row>
    <row r="94" spans="1:14" ht="12.75" x14ac:dyDescent="0.2">
      <c r="A94" s="6" t="str">
        <f t="shared" si="11"/>
        <v/>
      </c>
      <c r="B94" s="100">
        <f t="shared" si="15"/>
        <v>68</v>
      </c>
      <c r="C94" s="101">
        <f t="shared" si="12"/>
        <v>14.726184340222543</v>
      </c>
      <c r="D94" s="102">
        <f t="shared" si="13"/>
        <v>5063202088085709</v>
      </c>
      <c r="E94" s="97">
        <f t="shared" si="16"/>
        <v>13.920096676020229</v>
      </c>
      <c r="F94" s="98">
        <f t="shared" si="14"/>
        <v>4786050542900881</v>
      </c>
      <c r="G94" s="98">
        <f t="shared" si="17"/>
        <v>6.3883924224579256E+16</v>
      </c>
      <c r="H94" s="93">
        <f t="shared" si="18"/>
        <v>6.9696407478037972E-2</v>
      </c>
      <c r="I94"/>
      <c r="M94"/>
      <c r="N94"/>
    </row>
    <row r="95" spans="1:14" ht="12.75" x14ac:dyDescent="0.2">
      <c r="A95" s="6" t="str">
        <f t="shared" si="11"/>
        <v/>
      </c>
      <c r="B95" s="94">
        <f t="shared" si="15"/>
        <v>69</v>
      </c>
      <c r="C95" s="95">
        <f t="shared" si="12"/>
        <v>14.572798225244721</v>
      </c>
      <c r="D95" s="96">
        <f t="shared" si="13"/>
        <v>5010464401275839</v>
      </c>
      <c r="E95" s="97">
        <f t="shared" si="16"/>
        <v>13.776217419737934</v>
      </c>
      <c r="F95" s="98">
        <f t="shared" si="14"/>
        <v>4736581533549222</v>
      </c>
      <c r="G95" s="98">
        <f t="shared" si="17"/>
        <v>6.4654995637017504E+16</v>
      </c>
      <c r="H95" s="99">
        <f t="shared" si="18"/>
        <v>6.8258738692544091E-2</v>
      </c>
      <c r="I95"/>
      <c r="M95"/>
      <c r="N95"/>
    </row>
    <row r="96" spans="1:14" ht="12.75" x14ac:dyDescent="0.2">
      <c r="A96" s="6" t="str">
        <f t="shared" si="11"/>
        <v/>
      </c>
      <c r="B96" s="100">
        <f t="shared" si="15"/>
        <v>70</v>
      </c>
      <c r="C96" s="101">
        <f t="shared" si="12"/>
        <v>14.42100976107205</v>
      </c>
      <c r="D96" s="102">
        <f t="shared" si="13"/>
        <v>4958276023689987</v>
      </c>
      <c r="E96" s="97">
        <f t="shared" si="16"/>
        <v>13.633715987697499</v>
      </c>
      <c r="F96" s="98">
        <f t="shared" si="14"/>
        <v>4687586251975053</v>
      </c>
      <c r="G96" s="98">
        <f t="shared" si="17"/>
        <v>6.5418091073385536E+16</v>
      </c>
      <c r="H96" s="93">
        <f t="shared" si="18"/>
        <v>6.6864574037562685E-2</v>
      </c>
      <c r="I96"/>
      <c r="M96"/>
      <c r="N96"/>
    </row>
    <row r="97" spans="1:14" ht="12.75" x14ac:dyDescent="0.2">
      <c r="A97" s="6" t="str">
        <f t="shared" si="11"/>
        <v/>
      </c>
      <c r="B97" s="94">
        <f t="shared" si="15"/>
        <v>71</v>
      </c>
      <c r="C97" s="95">
        <f t="shared" si="12"/>
        <v>14.270802306771317</v>
      </c>
      <c r="D97" s="96">
        <f t="shared" si="13"/>
        <v>4906631233791206</v>
      </c>
      <c r="E97" s="97">
        <f t="shared" si="16"/>
        <v>13.49259116724143</v>
      </c>
      <c r="F97" s="98">
        <f t="shared" si="14"/>
        <v>4639064281238734</v>
      </c>
      <c r="G97" s="98">
        <f t="shared" si="17"/>
        <v>6.6173287584284864E+16</v>
      </c>
      <c r="H97" s="99">
        <f t="shared" si="18"/>
        <v>6.5512077469882121E-2</v>
      </c>
      <c r="I97"/>
      <c r="M97"/>
      <c r="N97"/>
    </row>
    <row r="98" spans="1:14" ht="12.75" x14ac:dyDescent="0.2">
      <c r="A98" s="6" t="str">
        <f t="shared" si="11"/>
        <v/>
      </c>
      <c r="B98" s="100">
        <f t="shared" si="15"/>
        <v>72</v>
      </c>
      <c r="C98" s="101">
        <f t="shared" si="12"/>
        <v>14.122159394739215</v>
      </c>
      <c r="D98" s="102">
        <f t="shared" si="13"/>
        <v>4855524369637372</v>
      </c>
      <c r="E98" s="97">
        <f t="shared" si="16"/>
        <v>13.352840329399502</v>
      </c>
      <c r="F98" s="98">
        <f t="shared" si="14"/>
        <v>4591014717439624</v>
      </c>
      <c r="G98" s="98">
        <f t="shared" si="17"/>
        <v>6.6920662073170384E+16</v>
      </c>
      <c r="H98" s="93">
        <f t="shared" si="18"/>
        <v>6.4199511513096788E-2</v>
      </c>
      <c r="I98"/>
      <c r="M98"/>
      <c r="N98"/>
    </row>
    <row r="99" spans="1:14" ht="12.75" x14ac:dyDescent="0.2">
      <c r="A99" s="6" t="str">
        <f t="shared" si="11"/>
        <v/>
      </c>
      <c r="B99" s="94">
        <f t="shared" si="15"/>
        <v>73</v>
      </c>
      <c r="C99" s="95">
        <f t="shared" si="12"/>
        <v>13.97506472889695</v>
      </c>
      <c r="D99" s="96">
        <f t="shared" si="13"/>
        <v>4804949828260446</v>
      </c>
      <c r="E99" s="97">
        <f t="shared" si="16"/>
        <v>13.214459599051784</v>
      </c>
      <c r="F99" s="98">
        <f t="shared" si="14"/>
        <v>4543436228222043</v>
      </c>
      <c r="G99" s="98">
        <f t="shared" si="17"/>
        <v>6.766029122660188E+16</v>
      </c>
      <c r="H99" s="99">
        <f t="shared" si="18"/>
        <v>6.2925230987067232E-2</v>
      </c>
      <c r="I99"/>
      <c r="M99"/>
      <c r="N99"/>
    </row>
    <row r="100" spans="1:14" ht="12.75" x14ac:dyDescent="0.2">
      <c r="A100" s="6" t="str">
        <f t="shared" si="11"/>
        <v/>
      </c>
      <c r="B100" s="100">
        <f t="shared" si="15"/>
        <v>74</v>
      </c>
      <c r="C100" s="101">
        <f t="shared" si="12"/>
        <v>13.829502182903672</v>
      </c>
      <c r="D100" s="102">
        <f t="shared" si="13"/>
        <v>4754902065052214</v>
      </c>
      <c r="E100" s="97">
        <f t="shared" si="16"/>
        <v>13.077444006416913</v>
      </c>
      <c r="F100" s="98">
        <f t="shared" si="14"/>
        <v>4496327104860445.5</v>
      </c>
      <c r="G100" s="98">
        <f t="shared" si="17"/>
        <v>6.8392251452974512E+16</v>
      </c>
      <c r="H100" s="93">
        <f t="shared" si="18"/>
        <v>6.1687677189269666E-2</v>
      </c>
      <c r="I100"/>
      <c r="M100"/>
      <c r="N100"/>
    </row>
    <row r="101" spans="1:14" ht="12.75" x14ac:dyDescent="0.2">
      <c r="A101" s="6" t="str">
        <f t="shared" si="11"/>
        <v/>
      </c>
      <c r="B101" s="94">
        <f t="shared" si="15"/>
        <v>75</v>
      </c>
      <c r="C101" s="95">
        <f t="shared" si="12"/>
        <v>13.685455798388505</v>
      </c>
      <c r="D101" s="96">
        <f t="shared" si="13"/>
        <v>4705375593156414</v>
      </c>
      <c r="E101" s="97">
        <f t="shared" si="16"/>
        <v>12.941787621898344</v>
      </c>
      <c r="F101" s="98">
        <f t="shared" si="14"/>
        <v>4449685308622669.5</v>
      </c>
      <c r="G101" s="98">
        <f t="shared" si="17"/>
        <v>6.9116618828796808E+16</v>
      </c>
      <c r="H101" s="99">
        <f t="shared" si="18"/>
        <v>6.0485372492150774E-2</v>
      </c>
      <c r="I101"/>
      <c r="M101"/>
      <c r="N101"/>
    </row>
    <row r="102" spans="1:14" ht="12.75" x14ac:dyDescent="0.2">
      <c r="A102" s="6" t="str">
        <f t="shared" si="11"/>
        <v/>
      </c>
      <c r="B102" s="100">
        <f t="shared" si="15"/>
        <v>76</v>
      </c>
      <c r="C102" s="101">
        <f t="shared" si="12"/>
        <v>13.542909783200988</v>
      </c>
      <c r="D102" s="102">
        <f t="shared" si="13"/>
        <v>4656364982867203</v>
      </c>
      <c r="E102" s="97">
        <f t="shared" si="16"/>
        <v>12.807483676100389</v>
      </c>
      <c r="F102" s="98">
        <f t="shared" si="14"/>
        <v>4403508512034228.5</v>
      </c>
      <c r="G102" s="98">
        <f t="shared" si="17"/>
        <v>6.9833469051686104E+16</v>
      </c>
      <c r="H102" s="93">
        <f t="shared" si="18"/>
        <v>5.9316915323694784E-2</v>
      </c>
      <c r="I102"/>
      <c r="M102"/>
      <c r="N102"/>
    </row>
    <row r="103" spans="1:14" ht="12.75" x14ac:dyDescent="0.2">
      <c r="A103" s="6" t="str">
        <f t="shared" si="11"/>
        <v/>
      </c>
      <c r="B103" s="94">
        <f t="shared" si="15"/>
        <v>77</v>
      </c>
      <c r="C103" s="95">
        <f t="shared" si="12"/>
        <v>13.401848509679747</v>
      </c>
      <c r="D103" s="96">
        <f t="shared" si="13"/>
        <v>4607864861033879</v>
      </c>
      <c r="E103" s="97">
        <f t="shared" si="16"/>
        <v>12.674524666628596</v>
      </c>
      <c r="F103" s="98">
        <f t="shared" si="14"/>
        <v>4357794135598734.5</v>
      </c>
      <c r="G103" s="98">
        <f t="shared" si="17"/>
        <v>7.0542877399341712E+16</v>
      </c>
      <c r="H103" s="99">
        <f t="shared" si="18"/>
        <v>5.8180975501212498E-2</v>
      </c>
      <c r="I103"/>
      <c r="M103"/>
      <c r="N103"/>
    </row>
    <row r="104" spans="1:14" ht="12.75" x14ac:dyDescent="0.2">
      <c r="A104" s="6" t="str">
        <f t="shared" si="11"/>
        <v/>
      </c>
      <c r="B104" s="100">
        <f t="shared" si="15"/>
        <v>78</v>
      </c>
      <c r="C104" s="101">
        <f t="shared" si="12"/>
        <v>13.262256512939194</v>
      </c>
      <c r="D104" s="102">
        <f t="shared" si="13"/>
        <v>4559869910471815</v>
      </c>
      <c r="E104" s="97">
        <f t="shared" si="16"/>
        <v>12.542902453113509</v>
      </c>
      <c r="F104" s="98">
        <f t="shared" si="14"/>
        <v>4312539380469276</v>
      </c>
      <c r="G104" s="98">
        <f t="shared" si="17"/>
        <v>7.1244918693836712E+16</v>
      </c>
      <c r="H104" s="93">
        <f t="shared" si="18"/>
        <v>5.70762898909088E-2</v>
      </c>
      <c r="I104"/>
      <c r="M104"/>
      <c r="N104"/>
    </row>
    <row r="105" spans="1:14" ht="12.75" x14ac:dyDescent="0.2">
      <c r="A105" s="6" t="str">
        <f t="shared" si="11"/>
        <v/>
      </c>
      <c r="B105" s="94">
        <f t="shared" si="15"/>
        <v>79</v>
      </c>
      <c r="C105" s="95">
        <f t="shared" si="12"/>
        <v>13.12411848917408</v>
      </c>
      <c r="D105" s="96">
        <f t="shared" si="13"/>
        <v>4512374869379522</v>
      </c>
      <c r="E105" s="97">
        <f t="shared" si="16"/>
        <v>12.412608341740366</v>
      </c>
      <c r="F105" s="98">
        <f t="shared" si="14"/>
        <v>4267741257511662.5</v>
      </c>
      <c r="G105" s="98">
        <f t="shared" si="17"/>
        <v>7.1939667270640936E+16</v>
      </c>
      <c r="H105" s="99">
        <f t="shared" si="18"/>
        <v>5.6001658368097777E-2</v>
      </c>
      <c r="I105"/>
      <c r="M105"/>
      <c r="N105"/>
    </row>
    <row r="106" spans="1:14" ht="12.75" x14ac:dyDescent="0.2">
      <c r="A106" s="6" t="str">
        <f t="shared" si="11"/>
        <v/>
      </c>
      <c r="B106" s="100">
        <f t="shared" si="15"/>
        <v>80</v>
      </c>
      <c r="C106" s="101">
        <f t="shared" si="12"/>
        <v>12.987419293981702</v>
      </c>
      <c r="D106" s="102">
        <f t="shared" si="13"/>
        <v>4465374530761784.5</v>
      </c>
      <c r="E106" s="97">
        <f t="shared" si="16"/>
        <v>12.2836331604276</v>
      </c>
      <c r="F106" s="98">
        <f t="shared" si="14"/>
        <v>4223396613152541.5</v>
      </c>
      <c r="G106" s="98">
        <f t="shared" si="17"/>
        <v>7.2627196951851808E+16</v>
      </c>
      <c r="H106" s="93">
        <f t="shared" si="18"/>
        <v>5.4955940055038954E-2</v>
      </c>
      <c r="I106"/>
      <c r="M106"/>
      <c r="N106"/>
    </row>
    <row r="107" spans="1:14" ht="12.75" x14ac:dyDescent="0.2">
      <c r="A107" s="6" t="str">
        <f t="shared" si="11"/>
        <v/>
      </c>
      <c r="B107" s="94">
        <f t="shared" si="15"/>
        <v>81</v>
      </c>
      <c r="C107" s="95">
        <f t="shared" si="12"/>
        <v>12.852143940701573</v>
      </c>
      <c r="D107" s="96">
        <f t="shared" si="13"/>
        <v>4418863741858803.5</v>
      </c>
      <c r="E107" s="97">
        <f t="shared" si="16"/>
        <v>12.155967325672936</v>
      </c>
      <c r="F107" s="98">
        <f t="shared" si="14"/>
        <v>4179502152362623</v>
      </c>
      <c r="G107" s="98">
        <f t="shared" si="17"/>
        <v>7.3307581023166656E+16</v>
      </c>
      <c r="H107" s="99">
        <f t="shared" si="18"/>
        <v>5.3938049815282323E-2</v>
      </c>
      <c r="I107"/>
      <c r="M107"/>
      <c r="N107"/>
    </row>
    <row r="108" spans="1:14" ht="12.75" x14ac:dyDescent="0.2">
      <c r="A108" s="6" t="str">
        <f t="shared" si="11"/>
        <v/>
      </c>
      <c r="B108" s="100">
        <f t="shared" si="15"/>
        <v>82</v>
      </c>
      <c r="C108" s="101">
        <f t="shared" si="12"/>
        <v>12.718277598772419</v>
      </c>
      <c r="D108" s="102">
        <f t="shared" si="13"/>
        <v>4372837403581290.5</v>
      </c>
      <c r="E108" s="97">
        <f t="shared" si="16"/>
        <v>12.029600901974868</v>
      </c>
      <c r="F108" s="98">
        <f t="shared" si="14"/>
        <v>4136054459087154.5</v>
      </c>
      <c r="G108" s="98">
        <f t="shared" si="17"/>
        <v>7.3980892214180848E+16</v>
      </c>
      <c r="H108" s="93">
        <f t="shared" si="18"/>
        <v>5.2946954985153463E-2</v>
      </c>
      <c r="I108"/>
      <c r="M108"/>
      <c r="N108"/>
    </row>
    <row r="109" spans="1:14" ht="12.75" x14ac:dyDescent="0.2">
      <c r="A109" s="6" t="str">
        <f t="shared" si="11"/>
        <v/>
      </c>
      <c r="B109" s="94">
        <f t="shared" si="15"/>
        <v>83</v>
      </c>
      <c r="C109" s="95">
        <f t="shared" si="12"/>
        <v>12.585805592106251</v>
      </c>
      <c r="D109" s="96">
        <f t="shared" si="13"/>
        <v>4327290469951441</v>
      </c>
      <c r="E109" s="97">
        <f t="shared" si="16"/>
        <v>11.904523654638631</v>
      </c>
      <c r="F109" s="98">
        <f t="shared" si="14"/>
        <v>4093050014401839.5</v>
      </c>
      <c r="G109" s="98">
        <f t="shared" si="17"/>
        <v>7.4647202681641616E+16</v>
      </c>
      <c r="H109" s="99">
        <f t="shared" si="18"/>
        <v>5.198167232459882E-2</v>
      </c>
      <c r="I109"/>
      <c r="M109"/>
      <c r="N109"/>
    </row>
    <row r="110" spans="1:14" ht="12.75" x14ac:dyDescent="0.2">
      <c r="A110" s="6" t="str">
        <f t="shared" si="11"/>
        <v/>
      </c>
      <c r="B110" s="100">
        <f t="shared" si="15"/>
        <v>84</v>
      </c>
      <c r="C110" s="101">
        <f t="shared" si="12"/>
        <v>12.454713397479397</v>
      </c>
      <c r="D110" s="102">
        <f t="shared" si="13"/>
        <v>4282217947549728.5</v>
      </c>
      <c r="E110" s="97">
        <f t="shared" si="16"/>
        <v>11.780725096687783</v>
      </c>
      <c r="F110" s="98">
        <f t="shared" si="14"/>
        <v>4050485212642115</v>
      </c>
      <c r="G110" s="98">
        <f t="shared" si="17"/>
        <v>7.5306583995327536E+16</v>
      </c>
      <c r="H110" s="93">
        <f t="shared" si="18"/>
        <v>5.1041265171059697E-2</v>
      </c>
      <c r="I110"/>
      <c r="M110"/>
      <c r="N110"/>
    </row>
    <row r="111" spans="1:14" ht="12.75" x14ac:dyDescent="0.2">
      <c r="A111" s="6" t="str">
        <f t="shared" si="11"/>
        <v/>
      </c>
      <c r="B111" s="94">
        <f t="shared" si="15"/>
        <v>85</v>
      </c>
      <c r="C111" s="95">
        <f t="shared" si="12"/>
        <v>12.324986642940296</v>
      </c>
      <c r="D111" s="96">
        <f t="shared" si="13"/>
        <v>4237614894967471.5</v>
      </c>
      <c r="E111" s="97">
        <f t="shared" si="16"/>
        <v>11.658194530524012</v>
      </c>
      <c r="F111" s="98">
        <f t="shared" si="14"/>
        <v>4008356375726758.5</v>
      </c>
      <c r="G111" s="98">
        <f t="shared" si="17"/>
        <v>7.5959107126259792E+16</v>
      </c>
      <c r="H111" s="99">
        <f t="shared" si="18"/>
        <v>5.012484078136583E-2</v>
      </c>
      <c r="I111"/>
      <c r="M111"/>
      <c r="N111"/>
    </row>
    <row r="112" spans="1:14" ht="12.75" x14ac:dyDescent="0.2">
      <c r="A112" s="6" t="str">
        <f t="shared" si="11"/>
        <v/>
      </c>
      <c r="B112" s="100">
        <f t="shared" si="15"/>
        <v>86</v>
      </c>
      <c r="C112" s="101">
        <f t="shared" si="12"/>
        <v>12.196611106233847</v>
      </c>
      <c r="D112" s="102">
        <f t="shared" si="13"/>
        <v>4193476422265085.5</v>
      </c>
      <c r="E112" s="97">
        <f t="shared" si="16"/>
        <v>11.536921084907933</v>
      </c>
      <c r="F112" s="98">
        <f t="shared" si="14"/>
        <v>3966659765872734.5</v>
      </c>
      <c r="G112" s="98">
        <f t="shared" si="17"/>
        <v>7.6604842436983264E+16</v>
      </c>
      <c r="H112" s="93">
        <f t="shared" si="18"/>
        <v>4.9231547847846002E-2</v>
      </c>
      <c r="I112"/>
      <c r="M112"/>
      <c r="N112"/>
    </row>
    <row r="113" spans="1:14" ht="12.75" x14ac:dyDescent="0.2">
      <c r="A113" s="6" t="str">
        <f t="shared" si="11"/>
        <v/>
      </c>
      <c r="B113" s="94">
        <f t="shared" si="15"/>
        <v>87</v>
      </c>
      <c r="C113" s="95">
        <f t="shared" si="12"/>
        <v>12.069572713242202</v>
      </c>
      <c r="D113" s="96">
        <f t="shared" si="13"/>
        <v>4149797690435994</v>
      </c>
      <c r="E113" s="97">
        <f t="shared" si="16"/>
        <v>11.416893747771249</v>
      </c>
      <c r="F113" s="98">
        <f t="shared" si="14"/>
        <v>3925391596876784</v>
      </c>
      <c r="G113" s="98">
        <f t="shared" si="17"/>
        <v>7.7243859673684128E+16</v>
      </c>
      <c r="H113" s="99">
        <f t="shared" si="18"/>
        <v>4.8360574175956149E-2</v>
      </c>
      <c r="I113"/>
      <c r="M113"/>
      <c r="N113"/>
    </row>
    <row r="114" spans="1:14" ht="12.75" x14ac:dyDescent="0.2">
      <c r="A114" s="6" t="str">
        <f t="shared" si="11"/>
        <v/>
      </c>
      <c r="B114" s="100">
        <f t="shared" si="15"/>
        <v>88</v>
      </c>
      <c r="C114" s="101">
        <f t="shared" si="12"/>
        <v>11.943857536441786</v>
      </c>
      <c r="D114" s="102">
        <f t="shared" si="13"/>
        <v>4106573910876114.5</v>
      </c>
      <c r="E114" s="97">
        <f t="shared" si="16"/>
        <v>11.298101395315289</v>
      </c>
      <c r="F114" s="98">
        <f t="shared" si="14"/>
        <v>3884548044120161.5</v>
      </c>
      <c r="G114" s="98">
        <f t="shared" si="17"/>
        <v>7.787622795993624E+16</v>
      </c>
      <c r="H114" s="93">
        <f t="shared" si="18"/>
        <v>4.7511144511733078E-2</v>
      </c>
      <c r="I114"/>
      <c r="M114"/>
      <c r="N114"/>
    </row>
    <row r="115" spans="1:14" ht="12.75" x14ac:dyDescent="0.2">
      <c r="A115" s="6" t="str">
        <f t="shared" si="11"/>
        <v/>
      </c>
      <c r="B115" s="94">
        <f t="shared" si="15"/>
        <v>89</v>
      </c>
      <c r="C115" s="95">
        <f t="shared" si="12"/>
        <v>11.819451793376389</v>
      </c>
      <c r="D115" s="96">
        <f t="shared" si="13"/>
        <v>4063800344858873</v>
      </c>
      <c r="E115" s="97">
        <f t="shared" si="16"/>
        <v>11.180532817801208</v>
      </c>
      <c r="F115" s="98">
        <f t="shared" si="14"/>
        <v>3844125253435906.5</v>
      </c>
      <c r="G115" s="98">
        <f t="shared" si="17"/>
        <v>7.8502015791890928E+16</v>
      </c>
      <c r="H115" s="99">
        <f t="shared" si="18"/>
        <v>4.6682518508304301E-2</v>
      </c>
      <c r="I115"/>
      <c r="M115"/>
      <c r="N115"/>
    </row>
    <row r="116" spans="1:14" ht="12.75" x14ac:dyDescent="0.2">
      <c r="A116" s="6" t="str">
        <f t="shared" si="11"/>
        <v/>
      </c>
      <c r="B116" s="100">
        <f t="shared" si="15"/>
        <v>90</v>
      </c>
      <c r="C116" s="101">
        <f t="shared" si="12"/>
        <v>11.696341845146154</v>
      </c>
      <c r="D116" s="102">
        <f t="shared" si="13"/>
        <v>4021472303015684.5</v>
      </c>
      <c r="E116" s="97">
        <f t="shared" si="16"/>
        <v>11.064176742393203</v>
      </c>
      <c r="F116" s="98">
        <f t="shared" si="14"/>
        <v>3804119348962871</v>
      </c>
      <c r="G116" s="98">
        <f t="shared" si="17"/>
        <v>7.9121291034745344E+16</v>
      </c>
      <c r="H116" s="93">
        <f t="shared" si="18"/>
        <v>4.5873988821528225E-2</v>
      </c>
      <c r="I116"/>
      <c r="M116"/>
      <c r="N116"/>
    </row>
    <row r="117" spans="1:14" ht="12.75" x14ac:dyDescent="0.2">
      <c r="A117" s="6" t="str">
        <f t="shared" si="11"/>
        <v/>
      </c>
      <c r="B117" s="94">
        <f t="shared" si="15"/>
        <v>91</v>
      </c>
      <c r="C117" s="95">
        <f t="shared" si="12"/>
        <v>11.574514194912325</v>
      </c>
      <c r="D117" s="96">
        <f t="shared" si="13"/>
        <v>3979585144821848</v>
      </c>
      <c r="E117" s="97">
        <f t="shared" si="16"/>
        <v>10.949021853376786</v>
      </c>
      <c r="F117" s="98">
        <f t="shared" si="14"/>
        <v>3764526440097220.5</v>
      </c>
      <c r="G117" s="98">
        <f t="shared" si="17"/>
        <v>7.973412092034256E+16</v>
      </c>
      <c r="H117" s="99">
        <f t="shared" si="18"/>
        <v>4.5084879325611546E-2</v>
      </c>
      <c r="I117"/>
      <c r="M117"/>
      <c r="N117"/>
    </row>
    <row r="118" spans="1:14" ht="12.75" x14ac:dyDescent="0.2">
      <c r="A118" s="6" t="str">
        <f t="shared" si="11"/>
        <v/>
      </c>
      <c r="B118" s="100">
        <f t="shared" si="15"/>
        <v>92</v>
      </c>
      <c r="C118" s="101">
        <f t="shared" si="12"/>
        <v>11.453955486417545</v>
      </c>
      <c r="D118" s="102">
        <f t="shared" si="13"/>
        <v>3938134278087793.5</v>
      </c>
      <c r="E118" s="97">
        <f t="shared" si="16"/>
        <v>10.835056810038969</v>
      </c>
      <c r="F118" s="98">
        <f t="shared" si="14"/>
        <v>3725342627640061.5</v>
      </c>
      <c r="G118" s="98">
        <f t="shared" si="17"/>
        <v>8.0340572045772336E+16</v>
      </c>
      <c r="H118" s="93">
        <f t="shared" si="18"/>
        <v>4.4314543440259251E-2</v>
      </c>
      <c r="I118"/>
      <c r="M118"/>
      <c r="N118"/>
    </row>
    <row r="119" spans="1:14" ht="12.75" x14ac:dyDescent="0.2">
      <c r="A119" s="6" t="str">
        <f t="shared" si="11"/>
        <v/>
      </c>
      <c r="B119" s="94">
        <f t="shared" si="15"/>
        <v>93</v>
      </c>
      <c r="C119" s="95">
        <f t="shared" si="12"/>
        <v>11.334652502521584</v>
      </c>
      <c r="D119" s="96">
        <f t="shared" si="13"/>
        <v>3897115158455629.5</v>
      </c>
      <c r="E119" s="97">
        <f t="shared" si="16"/>
        <v>10.722270262466163</v>
      </c>
      <c r="F119" s="98">
        <f t="shared" si="14"/>
        <v>3686564009229126</v>
      </c>
      <c r="G119" s="98">
        <f t="shared" si="17"/>
        <v>8.0940710372856144E+16</v>
      </c>
      <c r="H119" s="99">
        <f t="shared" si="18"/>
        <v>4.3562362561561291E-2</v>
      </c>
      <c r="I119"/>
      <c r="M119"/>
      <c r="N119"/>
    </row>
    <row r="120" spans="1:14" ht="12.75" x14ac:dyDescent="0.2">
      <c r="A120" s="6" t="str">
        <f t="shared" si="11"/>
        <v/>
      </c>
      <c r="B120" s="100">
        <f t="shared" si="15"/>
        <v>94</v>
      </c>
      <c r="C120" s="101">
        <f t="shared" si="12"/>
        <v>11.21659216375231</v>
      </c>
      <c r="D120" s="102">
        <f t="shared" si="13"/>
        <v>3856523288900935.5</v>
      </c>
      <c r="E120" s="97">
        <f t="shared" si="16"/>
        <v>10.610650865487717</v>
      </c>
      <c r="F120" s="98">
        <f t="shared" si="14"/>
        <v>3648186684132868</v>
      </c>
      <c r="G120" s="98">
        <f t="shared" si="17"/>
        <v>8.1534601228412656E+16</v>
      </c>
      <c r="H120" s="93">
        <f t="shared" si="18"/>
        <v>4.2827744589415719E-2</v>
      </c>
      <c r="I120"/>
      <c r="M120"/>
      <c r="N120"/>
    </row>
    <row r="121" spans="1:14" ht="12.75" x14ac:dyDescent="0.2">
      <c r="A121" s="6" t="str">
        <f t="shared" si="11"/>
        <v/>
      </c>
      <c r="B121" s="94">
        <f t="shared" si="15"/>
        <v>95</v>
      </c>
      <c r="C121" s="95">
        <f t="shared" si="12"/>
        <v>11.099761526871752</v>
      </c>
      <c r="D121" s="96">
        <f t="shared" si="13"/>
        <v>3816354219239738.5</v>
      </c>
      <c r="E121" s="97">
        <f t="shared" si="16"/>
        <v>10.500187290968084</v>
      </c>
      <c r="F121" s="98">
        <f t="shared" si="14"/>
        <v>3610206757476810</v>
      </c>
      <c r="G121" s="98">
        <f t="shared" si="17"/>
        <v>8.21223093052112E+16</v>
      </c>
      <c r="H121" s="99">
        <f t="shared" si="18"/>
        <v>4.2110122544834795E-2</v>
      </c>
      <c r="I121"/>
      <c r="M121"/>
      <c r="N121"/>
    </row>
    <row r="122" spans="1:14" ht="12.75" x14ac:dyDescent="0.2">
      <c r="A122" s="6" t="str">
        <f t="shared" si="11"/>
        <v/>
      </c>
      <c r="B122" s="100">
        <f t="shared" si="15"/>
        <v>96</v>
      </c>
      <c r="C122" s="101">
        <f t="shared" si="12"/>
        <v>10.984147783457114</v>
      </c>
      <c r="D122" s="102">
        <f t="shared" si="13"/>
        <v>3776603545640636.5</v>
      </c>
      <c r="E122" s="97">
        <f t="shared" si="16"/>
        <v>10.390868238628761</v>
      </c>
      <c r="F122" s="98">
        <f t="shared" ref="F122:F153" si="19">($D122)*ZerfWahr1*(-lamdaTc_s)*(1-EXP((lamdaMNuk_s-lamdaTc_s)*$B122*(60*60)))/(lamdaMNuk_s-lamdaTc_s)</f>
        <v>3572620343964372</v>
      </c>
      <c r="G122" s="98">
        <f t="shared" si="17"/>
        <v>8.2703898663530976E+16</v>
      </c>
      <c r="H122" s="93">
        <f t="shared" si="18"/>
        <v>4.1408953270982082E-2</v>
      </c>
      <c r="I122"/>
      <c r="M122"/>
      <c r="N122"/>
    </row>
    <row r="123" spans="1:14" ht="12.75" x14ac:dyDescent="0.2">
      <c r="A123" s="6" t="str">
        <f t="shared" si="11"/>
        <v/>
      </c>
      <c r="B123" s="94">
        <f t="shared" si="15"/>
        <v>97</v>
      </c>
      <c r="C123" s="95">
        <f t="shared" si="12"/>
        <v>10.869738258496538</v>
      </c>
      <c r="D123" s="96">
        <f t="shared" si="13"/>
        <v>3737266910141985</v>
      </c>
      <c r="E123" s="97">
        <f t="shared" ref="E123:E154" si="20">C123*ZerfWahr1*(-lambdaTNuk)*(1-EXP((lambdaMNuk-lambdaTNuk)*B123))/(lambdaMNuk-lambdaTNuk)</f>
        <v>10.282682445561187</v>
      </c>
      <c r="F123" s="98">
        <f t="shared" si="19"/>
        <v>3535423571147614.5</v>
      </c>
      <c r="G123" s="98">
        <f t="shared" ref="G123:G154" si="21">($D123)*ZerfWahr2*(-lamdaTc_s)*(1-EXP((lamdaMNuk_s-lamdaTc_s)*$B123*(60*60)))/(lamdaMNuk_s-lamdaTc_s)+G122</f>
        <v>8.3279432733252688E+16</v>
      </c>
      <c r="H123" s="99">
        <f t="shared" si="18"/>
        <v>4.0723716212249468E-2</v>
      </c>
      <c r="I123"/>
      <c r="M123"/>
      <c r="N123"/>
    </row>
    <row r="124" spans="1:14" ht="12.75" x14ac:dyDescent="0.2">
      <c r="A124" s="6" t="str">
        <f t="shared" si="11"/>
        <v/>
      </c>
      <c r="B124" s="100">
        <f t="shared" si="15"/>
        <v>98</v>
      </c>
      <c r="C124" s="101">
        <f t="shared" si="12"/>
        <v>10.756520408999522</v>
      </c>
      <c r="D124" s="102">
        <f t="shared" si="13"/>
        <v>3698340000174131</v>
      </c>
      <c r="E124" s="97">
        <f t="shared" si="20"/>
        <v>10.175618694574387</v>
      </c>
      <c r="F124" s="98">
        <f t="shared" si="19"/>
        <v>3498612582297366</v>
      </c>
      <c r="G124" s="98">
        <f t="shared" si="21"/>
        <v>8.3848974316417376E+16</v>
      </c>
      <c r="H124" s="93">
        <f t="shared" si="18"/>
        <v>4.0053912266108015E-2</v>
      </c>
      <c r="I124"/>
      <c r="M124"/>
      <c r="N124"/>
    </row>
    <row r="125" spans="1:14" ht="12.75" x14ac:dyDescent="0.2">
      <c r="A125" s="6" t="str">
        <f t="shared" si="11"/>
        <v/>
      </c>
      <c r="B125" s="94">
        <f t="shared" si="15"/>
        <v>99</v>
      </c>
      <c r="C125" s="95">
        <f t="shared" si="12"/>
        <v>10.644481822621811</v>
      </c>
      <c r="D125" s="96">
        <f t="shared" si="13"/>
        <v>3659818548086615.5</v>
      </c>
      <c r="E125" s="97">
        <f t="shared" si="20"/>
        <v>10.069665821505481</v>
      </c>
      <c r="F125" s="98">
        <f t="shared" si="19"/>
        <v>3462183538916731.5</v>
      </c>
      <c r="G125" s="98">
        <f t="shared" si="21"/>
        <v>8.4412585590194512E+16</v>
      </c>
      <c r="H125" s="99">
        <f t="shared" si="18"/>
        <v>3.9399062702854662E-2</v>
      </c>
      <c r="I125"/>
      <c r="M125"/>
      <c r="N125"/>
    </row>
    <row r="126" spans="1:14" ht="12.75" x14ac:dyDescent="0.2">
      <c r="A126" s="6" t="str">
        <f t="shared" si="11"/>
        <v/>
      </c>
      <c r="B126" s="100">
        <f t="shared" si="15"/>
        <v>100</v>
      </c>
      <c r="C126" s="101">
        <f t="shared" si="12"/>
        <v>10.533610216304586</v>
      </c>
      <c r="D126" s="102">
        <f t="shared" si="13"/>
        <v>3621698330680298.5</v>
      </c>
      <c r="E126" s="97">
        <f t="shared" si="20"/>
        <v>9.9648127216071067</v>
      </c>
      <c r="F126" s="98">
        <f t="shared" si="19"/>
        <v>3426132622937251.5</v>
      </c>
      <c r="G126" s="98">
        <f t="shared" si="21"/>
        <v>8.4970328110207552E+16</v>
      </c>
      <c r="H126" s="93">
        <f t="shared" si="18"/>
        <v>3.8758708148737019E-2</v>
      </c>
      <c r="I126"/>
      <c r="M126"/>
      <c r="N126"/>
    </row>
    <row r="127" spans="1:14" ht="12.75" x14ac:dyDescent="0.2">
      <c r="A127" s="6" t="str">
        <f t="shared" si="11"/>
        <v/>
      </c>
      <c r="B127" s="94">
        <f t="shared" si="15"/>
        <v>101</v>
      </c>
      <c r="C127" s="95">
        <f t="shared" si="12"/>
        <v>10.423893434927853</v>
      </c>
      <c r="D127" s="96">
        <f t="shared" si="13"/>
        <v>3583975168744358</v>
      </c>
      <c r="E127" s="97">
        <f t="shared" si="20"/>
        <v>9.8610483551136294</v>
      </c>
      <c r="F127" s="98">
        <f t="shared" si="19"/>
        <v>3390456038632676</v>
      </c>
      <c r="G127" s="98">
        <f t="shared" si="21"/>
        <v>8.5522262814171008E+16</v>
      </c>
      <c r="H127" s="99">
        <f t="shared" si="18"/>
        <v>3.8132407628267743E-2</v>
      </c>
      <c r="I127"/>
      <c r="M127"/>
      <c r="N127"/>
    </row>
    <row r="128" spans="1:14" ht="12.75" x14ac:dyDescent="0.2">
      <c r="A128" s="6" t="str">
        <f t="shared" si="11"/>
        <v/>
      </c>
      <c r="B128" s="100">
        <f t="shared" si="15"/>
        <v>102</v>
      </c>
      <c r="C128" s="101">
        <f t="shared" si="12"/>
        <v>10.315319449977839</v>
      </c>
      <c r="D128" s="102">
        <f t="shared" si="13"/>
        <v>3546644926598116.5</v>
      </c>
      <c r="E128" s="97">
        <f t="shared" si="20"/>
        <v>9.7583617520766168</v>
      </c>
      <c r="F128" s="98">
        <f t="shared" si="19"/>
        <v>3355150014281526</v>
      </c>
      <c r="G128" s="98">
        <f t="shared" si="21"/>
        <v>8.606845002579824E+16</v>
      </c>
      <c r="H128" s="93">
        <f t="shared" si="18"/>
        <v>3.7519737661844792E-2</v>
      </c>
      <c r="I128"/>
      <c r="M128"/>
      <c r="N128"/>
    </row>
    <row r="129" spans="1:14" ht="12.75" x14ac:dyDescent="0.2">
      <c r="A129" s="6" t="str">
        <f t="shared" si="11"/>
        <v/>
      </c>
      <c r="B129" s="94">
        <f t="shared" si="15"/>
        <v>103</v>
      </c>
      <c r="C129" s="95">
        <f t="shared" si="12"/>
        <v>10.207876358228292</v>
      </c>
      <c r="D129" s="96">
        <f t="shared" si="13"/>
        <v>3509703511637636.5</v>
      </c>
      <c r="E129" s="97">
        <f t="shared" si="20"/>
        <v>9.6567420165505045</v>
      </c>
      <c r="F129" s="98">
        <f t="shared" si="19"/>
        <v>3320210803606213</v>
      </c>
      <c r="G129" s="98">
        <f t="shared" si="21"/>
        <v>8.660894945894344E+16</v>
      </c>
      <c r="H129" s="99">
        <f t="shared" si="18"/>
        <v>3.6920291415073858E-2</v>
      </c>
      <c r="I129"/>
      <c r="M129"/>
      <c r="N129"/>
    </row>
    <row r="130" spans="1:14" ht="12.75" x14ac:dyDescent="0.2">
      <c r="A130" s="6" t="str">
        <f t="shared" si="11"/>
        <v/>
      </c>
      <c r="B130" s="100">
        <f t="shared" si="15"/>
        <v>104</v>
      </c>
      <c r="C130" s="101">
        <f t="shared" si="12"/>
        <v>10.101552380435484</v>
      </c>
      <c r="D130" s="102">
        <f t="shared" si="13"/>
        <v>3473146873887033</v>
      </c>
      <c r="E130" s="97">
        <f t="shared" si="20"/>
        <v>9.5561783302002592</v>
      </c>
      <c r="F130" s="98">
        <f t="shared" si="19"/>
        <v>3285634687013443</v>
      </c>
      <c r="G130" s="98">
        <f t="shared" si="21"/>
        <v>8.7143820221945632E+16</v>
      </c>
      <c r="H130" s="93">
        <f t="shared" si="18"/>
        <v>3.6333677896447508E-2</v>
      </c>
      <c r="I130"/>
      <c r="M130"/>
      <c r="N130"/>
    </row>
    <row r="131" spans="1:14" ht="12.75" x14ac:dyDescent="0.2">
      <c r="A131" s="6" t="str">
        <f t="shared" si="11"/>
        <v/>
      </c>
      <c r="B131" s="94">
        <f t="shared" si="15"/>
        <v>105</v>
      </c>
      <c r="C131" s="95">
        <f t="shared" si="12"/>
        <v>9.9963358600468375</v>
      </c>
      <c r="D131" s="96">
        <f t="shared" si="13"/>
        <v>3436971005554472</v>
      </c>
      <c r="E131" s="97">
        <f t="shared" si="20"/>
        <v>9.4566599553953452</v>
      </c>
      <c r="F131" s="98">
        <f t="shared" si="19"/>
        <v>3251417972657989.5</v>
      </c>
      <c r="G131" s="98">
        <f t="shared" si="21"/>
        <v>8.7673120822145776E+16</v>
      </c>
      <c r="H131" s="99">
        <f t="shared" si="18"/>
        <v>3.5759521200274758E-2</v>
      </c>
      <c r="I131"/>
      <c r="M131"/>
      <c r="N131"/>
    </row>
    <row r="132" spans="1:14" ht="12.75" x14ac:dyDescent="0.2">
      <c r="A132" s="6" t="str">
        <f t="shared" si="11"/>
        <v/>
      </c>
      <c r="B132" s="100">
        <f t="shared" si="15"/>
        <v>106</v>
      </c>
      <c r="C132" s="101">
        <f t="shared" si="12"/>
        <v>9.8922152619229848</v>
      </c>
      <c r="D132" s="102">
        <f t="shared" si="13"/>
        <v>3401171940592784</v>
      </c>
      <c r="E132" s="97">
        <f t="shared" si="20"/>
        <v>9.3581762378470064</v>
      </c>
      <c r="F132" s="98">
        <f t="shared" si="19"/>
        <v>3217556997349456</v>
      </c>
      <c r="G132" s="98">
        <f t="shared" si="21"/>
        <v>8.8196909170551504E+16</v>
      </c>
      <c r="H132" s="93">
        <f t="shared" si="18"/>
        <v>3.5197459791973938E-2</v>
      </c>
      <c r="I132"/>
      <c r="M132"/>
      <c r="N132"/>
    </row>
    <row r="133" spans="1:14" ht="12.75" x14ac:dyDescent="0.2">
      <c r="A133" s="6" t="str">
        <f t="shared" si="11"/>
        <v/>
      </c>
      <c r="B133" s="94">
        <f t="shared" si="15"/>
        <v>107</v>
      </c>
      <c r="C133" s="95">
        <f t="shared" si="12"/>
        <v>9.7891791710731422</v>
      </c>
      <c r="D133" s="96">
        <f t="shared" si="13"/>
        <v>3365745754264654.5</v>
      </c>
      <c r="E133" s="97">
        <f t="shared" si="20"/>
        <v>9.2607166088398305</v>
      </c>
      <c r="F133" s="98">
        <f t="shared" si="19"/>
        <v>3184048127319534</v>
      </c>
      <c r="G133" s="98">
        <f t="shared" si="21"/>
        <v>8.8715242586626784E+16</v>
      </c>
      <c r="H133" s="99">
        <f t="shared" si="18"/>
        <v>3.4647145833045408E-2</v>
      </c>
      <c r="I133"/>
      <c r="M133"/>
      <c r="N133"/>
    </row>
    <row r="134" spans="1:14" ht="12.75" x14ac:dyDescent="0.2">
      <c r="A134" s="6" t="str">
        <f t="shared" si="11"/>
        <v/>
      </c>
      <c r="B134" s="100">
        <f t="shared" si="15"/>
        <v>108</v>
      </c>
      <c r="C134" s="101">
        <f t="shared" si="12"/>
        <v>9.6872162914036579</v>
      </c>
      <c r="D134" s="102">
        <f t="shared" si="13"/>
        <v>3330688562712347</v>
      </c>
      <c r="E134" s="97">
        <f t="shared" si="20"/>
        <v>9.1642705871029548</v>
      </c>
      <c r="F134" s="98">
        <f t="shared" si="19"/>
        <v>3150887758865370.5</v>
      </c>
      <c r="G134" s="98">
        <f t="shared" si="21"/>
        <v>8.9228177803186256E+16</v>
      </c>
      <c r="H134" s="93">
        <f t="shared" si="18"/>
        <v>3.4108244543228229E-2</v>
      </c>
      <c r="I134"/>
      <c r="M134"/>
      <c r="N134"/>
    </row>
    <row r="135" spans="1:14" ht="12.75" x14ac:dyDescent="0.2">
      <c r="A135" s="6" t="str">
        <f t="shared" si="11"/>
        <v/>
      </c>
      <c r="B135" s="94">
        <f t="shared" si="15"/>
        <v>109</v>
      </c>
      <c r="C135" s="95">
        <f t="shared" si="12"/>
        <v>9.586315444479597</v>
      </c>
      <c r="D135" s="96">
        <f t="shared" si="13"/>
        <v>3295996522531910.5</v>
      </c>
      <c r="E135" s="97">
        <f t="shared" si="20"/>
        <v>9.0688277803613495</v>
      </c>
      <c r="F135" s="98">
        <f t="shared" si="19"/>
        <v>3118072318882935</v>
      </c>
      <c r="G135" s="98">
        <f t="shared" si="21"/>
        <v>8.9735770971376496E+16</v>
      </c>
      <c r="H135" s="99">
        <f t="shared" si="18"/>
        <v>3.3580433597518389E-2</v>
      </c>
      <c r="I135"/>
      <c r="M135"/>
      <c r="N135"/>
    </row>
    <row r="136" spans="1:14" ht="12.75" x14ac:dyDescent="0.2">
      <c r="A136" s="6" t="str">
        <f t="shared" si="11"/>
        <v/>
      </c>
      <c r="B136" s="100">
        <f t="shared" si="15"/>
        <v>110</v>
      </c>
      <c r="C136" s="101">
        <f t="shared" si="12"/>
        <v>9.4864655682992201</v>
      </c>
      <c r="D136" s="102">
        <f t="shared" si="13"/>
        <v>3261665830351810.5</v>
      </c>
      <c r="E136" s="97">
        <f t="shared" si="20"/>
        <v>8.9743778866031327</v>
      </c>
      <c r="F136" s="98">
        <f t="shared" si="19"/>
        <v>3085598265302749.5</v>
      </c>
      <c r="G136" s="98">
        <f t="shared" si="21"/>
        <v>9.0238077665728112E+16</v>
      </c>
      <c r="H136" s="93">
        <f t="shared" si="18"/>
        <v>3.3063402555886287E-2</v>
      </c>
      <c r="I136"/>
      <c r="M136"/>
      <c r="N136"/>
    </row>
    <row r="137" spans="1:14" ht="12.75" x14ac:dyDescent="0.2">
      <c r="A137" s="6" t="str">
        <f t="shared" si="11"/>
        <v/>
      </c>
      <c r="B137" s="94">
        <f t="shared" si="15"/>
        <v>111</v>
      </c>
      <c r="C137" s="95">
        <f t="shared" si="12"/>
        <v>9.3876557160812251</v>
      </c>
      <c r="D137" s="96">
        <f t="shared" si="13"/>
        <v>3227692722415961</v>
      </c>
      <c r="E137" s="97">
        <f t="shared" si="20"/>
        <v>8.8809106950950714</v>
      </c>
      <c r="F137" s="98">
        <f t="shared" si="19"/>
        <v>3053462087439043</v>
      </c>
      <c r="G137" s="98">
        <f t="shared" si="21"/>
        <v>9.0735152889264704E+16</v>
      </c>
      <c r="H137" s="99">
        <f t="shared" si="18"/>
        <v>3.2556852323680177E-2</v>
      </c>
      <c r="I137"/>
      <c r="M137"/>
      <c r="N137"/>
    </row>
    <row r="138" spans="1:14" ht="12.75" x14ac:dyDescent="0.2">
      <c r="A138" s="6" t="str">
        <f t="shared" si="11"/>
        <v/>
      </c>
      <c r="B138" s="100">
        <f t="shared" si="15"/>
        <v>112</v>
      </c>
      <c r="C138" s="101">
        <f t="shared" si="12"/>
        <v>9.2898750550646394</v>
      </c>
      <c r="D138" s="102">
        <f t="shared" si="13"/>
        <v>3194073474171097</v>
      </c>
      <c r="E138" s="97">
        <f t="shared" si="20"/>
        <v>8.7884160871747916</v>
      </c>
      <c r="F138" s="98">
        <f t="shared" si="19"/>
        <v>3021660306262130.5</v>
      </c>
      <c r="G138" s="98">
        <f t="shared" si="21"/>
        <v>9.1227051078656208E+16</v>
      </c>
      <c r="H138" s="93">
        <f t="shared" si="18"/>
        <v>3.2060494640838731E-2</v>
      </c>
      <c r="I138"/>
      <c r="M138"/>
      <c r="N138"/>
    </row>
    <row r="139" spans="1:14" ht="12.75" x14ac:dyDescent="0.2">
      <c r="A139" s="6" t="str">
        <f t="shared" si="11"/>
        <v/>
      </c>
      <c r="B139" s="94">
        <f t="shared" si="15"/>
        <v>113</v>
      </c>
      <c r="C139" s="95">
        <f t="shared" si="12"/>
        <v>9.1931128653211829</v>
      </c>
      <c r="D139" s="96">
        <f t="shared" si="13"/>
        <v>3160804399858435.5</v>
      </c>
      <c r="E139" s="97">
        <f t="shared" si="20"/>
        <v>8.6968840368451588</v>
      </c>
      <c r="F139" s="98">
        <f t="shared" si="19"/>
        <v>2990189474602776.5</v>
      </c>
      <c r="G139" s="98">
        <f t="shared" si="21"/>
        <v>9.1713826109405504E+16</v>
      </c>
      <c r="H139" s="99">
        <f t="shared" si="18"/>
        <v>3.1574051598163698E-2</v>
      </c>
      <c r="I139"/>
      <c r="M139"/>
      <c r="N139"/>
    </row>
    <row r="140" spans="1:14" ht="12.75" x14ac:dyDescent="0.2">
      <c r="A140" s="6" t="str">
        <f t="shared" si="11"/>
        <v/>
      </c>
      <c r="B140" s="100">
        <f t="shared" si="15"/>
        <v>114</v>
      </c>
      <c r="C140" s="101">
        <f t="shared" si="12"/>
        <v>9.0973585385800178</v>
      </c>
      <c r="D140" s="102">
        <f t="shared" si="13"/>
        <v>3127881852109601.5</v>
      </c>
      <c r="E140" s="97">
        <f t="shared" si="20"/>
        <v>8.6063046111935542</v>
      </c>
      <c r="F140" s="98">
        <f t="shared" si="19"/>
        <v>2959046177296348.5</v>
      </c>
      <c r="G140" s="98">
        <f t="shared" si="21"/>
        <v>9.21955313010584E+16</v>
      </c>
      <c r="H140" s="93">
        <f t="shared" si="18"/>
        <v>3.1097255179021274E-2</v>
      </c>
      <c r="I140"/>
      <c r="M140"/>
      <c r="N140"/>
    </row>
    <row r="141" spans="1:14" ht="12.75" x14ac:dyDescent="0.2">
      <c r="A141" s="6" t="str">
        <f t="shared" si="11"/>
        <v/>
      </c>
      <c r="B141" s="94">
        <f t="shared" si="15"/>
        <v>115</v>
      </c>
      <c r="C141" s="95">
        <f t="shared" si="12"/>
        <v>9.0026015770647572</v>
      </c>
      <c r="D141" s="96">
        <f t="shared" si="13"/>
        <v>3095302221546761.5</v>
      </c>
      <c r="E141" s="97">
        <f t="shared" si="20"/>
        <v>8.5166679706562043</v>
      </c>
      <c r="F141" s="98">
        <f t="shared" si="19"/>
        <v>2928227031273704</v>
      </c>
      <c r="G141" s="98">
        <f t="shared" si="21"/>
        <v>9.2672219422428544E+16</v>
      </c>
      <c r="H141" s="99">
        <f t="shared" si="18"/>
        <v>3.0629846824949687E-2</v>
      </c>
      <c r="I141"/>
      <c r="M141"/>
      <c r="N141"/>
    </row>
    <row r="142" spans="1:14" ht="12.75" x14ac:dyDescent="0.2">
      <c r="A142" s="6" t="str">
        <f t="shared" si="11"/>
        <v/>
      </c>
      <c r="B142" s="100">
        <f t="shared" si="15"/>
        <v>116</v>
      </c>
      <c r="C142" s="101">
        <f t="shared" si="12"/>
        <v>8.9088315923425387</v>
      </c>
      <c r="D142" s="102">
        <f t="shared" si="13"/>
        <v>3063061936386911.5</v>
      </c>
      <c r="E142" s="97">
        <f t="shared" si="20"/>
        <v>8.4279643691455206</v>
      </c>
      <c r="F142" s="98">
        <f t="shared" si="19"/>
        <v>2897728685604970</v>
      </c>
      <c r="G142" s="98">
        <f t="shared" si="21"/>
        <v>9.314394269682936E+16</v>
      </c>
      <c r="H142" s="93">
        <f t="shared" si="18"/>
        <v>3.0171577023751731E-2</v>
      </c>
      <c r="I142"/>
      <c r="M142"/>
      <c r="N142"/>
    </row>
    <row r="143" spans="1:14" ht="12.75" x14ac:dyDescent="0.2">
      <c r="A143" s="6" t="str">
        <f t="shared" si="11"/>
        <v/>
      </c>
      <c r="B143" s="94">
        <f t="shared" si="15"/>
        <v>117</v>
      </c>
      <c r="C143" s="95">
        <f t="shared" si="12"/>
        <v>8.8160383041851507</v>
      </c>
      <c r="D143" s="96">
        <f t="shared" si="13"/>
        <v>3031157462050300.5</v>
      </c>
      <c r="E143" s="97">
        <f t="shared" si="20"/>
        <v>8.3401841540565851</v>
      </c>
      <c r="F143" s="98">
        <f t="shared" si="19"/>
        <v>2867547821501770.5</v>
      </c>
      <c r="G143" s="98">
        <f t="shared" si="21"/>
        <v>9.36107528073064E+16</v>
      </c>
      <c r="H143" s="99">
        <f t="shared" si="18"/>
        <v>2.9722204918745512E-2</v>
      </c>
      <c r="I143"/>
      <c r="M143"/>
      <c r="N143"/>
    </row>
    <row r="144" spans="1:14" ht="12.75" x14ac:dyDescent="0.2">
      <c r="A144" s="6" t="str">
        <f t="shared" si="11"/>
        <v/>
      </c>
      <c r="B144" s="100">
        <f t="shared" si="15"/>
        <v>118</v>
      </c>
      <c r="C144" s="101">
        <f t="shared" si="12"/>
        <v>8.7242115394419475</v>
      </c>
      <c r="D144" s="102">
        <f t="shared" si="13"/>
        <v>2999585300772920.5</v>
      </c>
      <c r="E144" s="97">
        <f t="shared" si="20"/>
        <v>8.2533177661668962</v>
      </c>
      <c r="F144" s="98">
        <f t="shared" si="19"/>
        <v>2837681152282764.5</v>
      </c>
      <c r="G144" s="98">
        <f t="shared" si="21"/>
        <v>9.4072700901864064E+16</v>
      </c>
      <c r="H144" s="93">
        <f t="shared" si="18"/>
        <v>2.9281497937932638E-2</v>
      </c>
      <c r="I144"/>
      <c r="M144"/>
      <c r="N144"/>
    </row>
    <row r="145" spans="1:14" ht="12.75" x14ac:dyDescent="0.2">
      <c r="A145" s="6" t="str">
        <f t="shared" si="11"/>
        <v/>
      </c>
      <c r="B145" s="94">
        <f t="shared" si="15"/>
        <v>119</v>
      </c>
      <c r="C145" s="95">
        <f t="shared" si="12"/>
        <v>8.6333412309245752</v>
      </c>
      <c r="D145" s="96">
        <f t="shared" si="13"/>
        <v>2968341991223041.5</v>
      </c>
      <c r="E145" s="97">
        <f t="shared" si="20"/>
        <v>8.1673557394422289</v>
      </c>
      <c r="F145" s="98">
        <f t="shared" si="19"/>
        <v>2808125423306887.5</v>
      </c>
      <c r="G145" s="98">
        <f t="shared" si="21"/>
        <v>9.4529837598681472E+16</v>
      </c>
      <c r="H145" s="99">
        <f t="shared" si="18"/>
        <v>2.8849231441925083E-2</v>
      </c>
      <c r="I145"/>
      <c r="M145"/>
      <c r="N145"/>
    </row>
    <row r="146" spans="1:14" ht="12.75" x14ac:dyDescent="0.2">
      <c r="A146" s="6" t="str">
        <f t="shared" si="11"/>
        <v/>
      </c>
      <c r="B146" s="100">
        <f t="shared" si="15"/>
        <v>120</v>
      </c>
      <c r="C146" s="101">
        <f t="shared" si="12"/>
        <v>8.543417416303269</v>
      </c>
      <c r="D146" s="102">
        <f t="shared" si="13"/>
        <v>2937424108121739</v>
      </c>
      <c r="E146" s="97">
        <f t="shared" si="20"/>
        <v>8.0822887007597988</v>
      </c>
      <c r="F146" s="98">
        <f t="shared" si="19"/>
        <v>2778877411878176</v>
      </c>
      <c r="G146" s="98">
        <f t="shared" si="21"/>
        <v>9.49822129913128E+16</v>
      </c>
      <c r="H146" s="93">
        <f t="shared" si="18"/>
        <v>2.8425188389546358E-2</v>
      </c>
      <c r="I146"/>
      <c r="M146"/>
      <c r="N146"/>
    </row>
    <row r="147" spans="1:14" ht="12.75" x14ac:dyDescent="0.2">
      <c r="A147" s="6" t="str">
        <f t="shared" si="11"/>
        <v/>
      </c>
      <c r="B147" s="94">
        <f t="shared" si="15"/>
        <v>121</v>
      </c>
      <c r="C147" s="95">
        <f t="shared" si="12"/>
        <v>8.4544302370146482</v>
      </c>
      <c r="D147" s="96">
        <f t="shared" si="13"/>
        <v>2906828261867366</v>
      </c>
      <c r="E147" s="97">
        <f t="shared" si="20"/>
        <v>7.9981073695588769</v>
      </c>
      <c r="F147" s="98">
        <f t="shared" si="19"/>
        <v>2749933927125634</v>
      </c>
      <c r="G147" s="98">
        <f t="shared" si="21"/>
        <v>9.5429876653868128E+16</v>
      </c>
      <c r="H147" s="99">
        <f t="shared" si="18"/>
        <v>2.8009159020092701E-2</v>
      </c>
      <c r="I147"/>
      <c r="M147"/>
      <c r="N147"/>
    </row>
    <row r="148" spans="1:14" ht="12.75" x14ac:dyDescent="0.2">
      <c r="A148" s="6" t="str">
        <f t="shared" si="11"/>
        <v/>
      </c>
      <c r="B148" s="100">
        <f t="shared" si="15"/>
        <v>122</v>
      </c>
      <c r="C148" s="101">
        <f t="shared" si="12"/>
        <v>8.3663699371809237</v>
      </c>
      <c r="D148" s="102">
        <f t="shared" si="13"/>
        <v>2876551098163952</v>
      </c>
      <c r="E148" s="97">
        <f t="shared" si="20"/>
        <v>7.9148025574277847</v>
      </c>
      <c r="F148" s="98">
        <f t="shared" si="19"/>
        <v>2721291809861241</v>
      </c>
      <c r="G148" s="98">
        <f t="shared" si="21"/>
        <v>9.587287764617112E+16</v>
      </c>
      <c r="H148" s="93">
        <f t="shared" si="18"/>
        <v>2.7600940551305003E-2</v>
      </c>
      <c r="I148"/>
      <c r="M148"/>
      <c r="N148"/>
    </row>
    <row r="149" spans="1:14" ht="12.75" x14ac:dyDescent="0.2">
      <c r="A149" s="6" t="str">
        <f t="shared" si="11"/>
        <v/>
      </c>
      <c r="B149" s="94">
        <f t="shared" si="15"/>
        <v>123</v>
      </c>
      <c r="C149" s="95">
        <f t="shared" si="12"/>
        <v>8.2792268625403089</v>
      </c>
      <c r="D149" s="96">
        <f t="shared" si="13"/>
        <v>2846589297653454</v>
      </c>
      <c r="E149" s="97">
        <f t="shared" si="20"/>
        <v>7.8323651676352419</v>
      </c>
      <c r="F149" s="98">
        <f t="shared" si="19"/>
        <v>2692947932418808.5</v>
      </c>
      <c r="G149" s="98">
        <f t="shared" si="21"/>
        <v>9.6311264518890464E+16</v>
      </c>
      <c r="H149" s="99">
        <f t="shared" si="18"/>
        <v>2.7200336892162166E-2</v>
      </c>
      <c r="I149"/>
      <c r="M149"/>
      <c r="N149"/>
    </row>
    <row r="150" spans="1:14" ht="12.75" x14ac:dyDescent="0.2">
      <c r="A150" s="6" t="str">
        <f t="shared" si="11"/>
        <v/>
      </c>
      <c r="B150" s="100">
        <f t="shared" si="15"/>
        <v>124</v>
      </c>
      <c r="C150" s="101">
        <f t="shared" si="12"/>
        <v>8.1929914593886259</v>
      </c>
      <c r="D150" s="102">
        <f t="shared" si="13"/>
        <v>2816939575551855.5</v>
      </c>
      <c r="E150" s="97">
        <f t="shared" si="20"/>
        <v>7.7507861946132017</v>
      </c>
      <c r="F150" s="98">
        <f t="shared" si="19"/>
        <v>2664899198476174.5</v>
      </c>
      <c r="G150" s="98">
        <f t="shared" si="21"/>
        <v>9.67450853186424E+16</v>
      </c>
      <c r="H150" s="93">
        <f t="shared" si="18"/>
        <v>2.6807158369663301E-2</v>
      </c>
      <c r="I150"/>
      <c r="M150"/>
      <c r="N150"/>
    </row>
    <row r="151" spans="1:14" ht="12.75" x14ac:dyDescent="0.2">
      <c r="A151" s="6" t="str">
        <f t="shared" si="11"/>
        <v/>
      </c>
      <c r="B151" s="94">
        <f t="shared" si="15"/>
        <v>125</v>
      </c>
      <c r="C151" s="95">
        <f t="shared" si="12"/>
        <v>8.1076542735318888</v>
      </c>
      <c r="D151" s="96">
        <f t="shared" si="13"/>
        <v>2787598681289040.5</v>
      </c>
      <c r="E151" s="97">
        <f t="shared" si="20"/>
        <v>7.6700567233974315</v>
      </c>
      <c r="F151" s="98">
        <f t="shared" si="19"/>
        <v>2637142542862860.5</v>
      </c>
      <c r="G151" s="98">
        <f t="shared" si="21"/>
        <v>9.7174387593061936E+16</v>
      </c>
      <c r="H151" s="99">
        <f t="shared" si="18"/>
        <v>2.6421221468817892E-2</v>
      </c>
      <c r="I151"/>
      <c r="M151"/>
      <c r="N151"/>
    </row>
    <row r="152" spans="1:14" ht="12.75" x14ac:dyDescent="0.2">
      <c r="A152" s="6" t="str">
        <f t="shared" si="11"/>
        <v/>
      </c>
      <c r="B152" s="100">
        <f t="shared" si="15"/>
        <v>126</v>
      </c>
      <c r="C152" s="101">
        <f t="shared" si="12"/>
        <v>8.0232059492498369</v>
      </c>
      <c r="D152" s="102">
        <f t="shared" si="13"/>
        <v>2758563398152434</v>
      </c>
      <c r="E152" s="97">
        <f t="shared" si="20"/>
        <v>7.5901679290315185</v>
      </c>
      <c r="F152" s="98">
        <f t="shared" si="19"/>
        <v>2609674931355151</v>
      </c>
      <c r="G152" s="98">
        <f t="shared" si="21"/>
        <v>9.7599218395840688E+16</v>
      </c>
      <c r="H152" s="93">
        <f t="shared" si="18"/>
        <v>2.6042348585112132E-2</v>
      </c>
      <c r="I152"/>
      <c r="M152"/>
      <c r="N152"/>
    </row>
    <row r="153" spans="1:14" ht="12.75" x14ac:dyDescent="0.2">
      <c r="A153" s="6" t="str">
        <f t="shared" si="11"/>
        <v/>
      </c>
      <c r="B153" s="94">
        <f t="shared" si="15"/>
        <v>127</v>
      </c>
      <c r="C153" s="95">
        <f t="shared" si="12"/>
        <v>7.9396372282702226</v>
      </c>
      <c r="D153" s="96">
        <f t="shared" si="13"/>
        <v>2729830542934336</v>
      </c>
      <c r="E153" s="97">
        <f t="shared" si="20"/>
        <v>7.5111110759392403</v>
      </c>
      <c r="F153" s="98">
        <f t="shared" si="19"/>
        <v>2582493360460306.5</v>
      </c>
      <c r="G153" s="98">
        <f t="shared" si="21"/>
        <v>9.8019624291729568E+16</v>
      </c>
      <c r="H153" s="99">
        <f t="shared" si="18"/>
        <v>2.5670367788764848E-2</v>
      </c>
      <c r="I153"/>
      <c r="M153"/>
      <c r="N153"/>
    </row>
    <row r="154" spans="1:14" ht="12.75" x14ac:dyDescent="0.2">
      <c r="A154" s="6" t="str">
        <f t="shared" ref="A154:A217" si="22">IF(B154=Lieferzeit,"Anlieferung","")</f>
        <v/>
      </c>
      <c r="B154" s="100">
        <f t="shared" si="15"/>
        <v>128</v>
      </c>
      <c r="C154" s="101">
        <f t="shared" ref="C154:C217" si="23">Ao_MuNuk*EXP(-lambdaMNuk*t)</f>
        <v>7.8569389487538297</v>
      </c>
      <c r="D154" s="102">
        <f t="shared" ref="D154:D217" si="24">C154*10^9/($D$4)</f>
        <v>2701396965582949.5</v>
      </c>
      <c r="E154" s="97">
        <f t="shared" si="20"/>
        <v>7.4328775172697927</v>
      </c>
      <c r="F154" s="98">
        <f t="shared" ref="F154:F185" si="25">($D154)*ZerfWahr1*(-lamdaTc_s)*(1-EXP((lamdaMNuk_s-lamdaTc_s)*$B154*(60*60)))/(lamdaMNuk_s-lamdaTc_s)</f>
        <v>2555594857191432.5</v>
      </c>
      <c r="G154" s="98">
        <f t="shared" si="21"/>
        <v>9.8435651361504912E+16</v>
      </c>
      <c r="H154" s="93">
        <f t="shared" si="18"/>
        <v>2.5305112600128694E-2</v>
      </c>
      <c r="I154"/>
      <c r="M154"/>
      <c r="N154"/>
    </row>
    <row r="155" spans="1:14" ht="12.75" x14ac:dyDescent="0.2">
      <c r="A155" s="6" t="str">
        <f t="shared" si="22"/>
        <v/>
      </c>
      <c r="B155" s="94">
        <f t="shared" ref="B155:B217" si="26">B154+dt</f>
        <v>129</v>
      </c>
      <c r="C155" s="95">
        <f t="shared" si="23"/>
        <v>7.7751020442900165</v>
      </c>
      <c r="D155" s="96">
        <f t="shared" si="24"/>
        <v>2673259548857023</v>
      </c>
      <c r="E155" s="97">
        <f t="shared" ref="E155:E186" si="27">C155*ZerfWahr1*(-lambdaTNuk)*(1-EXP((lambdaMNuk-lambdaTNuk)*B155))/(lambdaMNuk-lambdaTNuk)</f>
        <v>7.355458694219779</v>
      </c>
      <c r="F155" s="98">
        <f t="shared" si="25"/>
        <v>2528976478834364.5</v>
      </c>
      <c r="G155" s="98">
        <f t="shared" ref="G155:G186" si="28">($D155)*ZerfWahr2*(-lamdaTc_s)*(1-EXP((lamdaMNuk_s-lamdaTc_s)*$B155*(60*60)))/(lamdaMNuk_s-lamdaTc_s)+G154</f>
        <v>9.884734520689656E+16</v>
      </c>
      <c r="H155" s="99">
        <f t="shared" si="18"/>
        <v>2.4946421775631722E-2</v>
      </c>
      <c r="I155"/>
      <c r="M155"/>
      <c r="N155"/>
    </row>
    <row r="156" spans="1:14" ht="12.75" x14ac:dyDescent="0.2">
      <c r="A156" s="6" t="str">
        <f t="shared" si="22"/>
        <v/>
      </c>
      <c r="B156" s="100">
        <f t="shared" si="26"/>
        <v>130</v>
      </c>
      <c r="C156" s="101">
        <f t="shared" si="23"/>
        <v>7.6941175429027568</v>
      </c>
      <c r="D156" s="102">
        <f t="shared" si="24"/>
        <v>2645415207984107</v>
      </c>
      <c r="E156" s="97">
        <f t="shared" si="27"/>
        <v>7.278846135335507</v>
      </c>
      <c r="F156" s="98">
        <f t="shared" si="25"/>
        <v>2502635312707785</v>
      </c>
      <c r="G156" s="98">
        <f t="shared" si="28"/>
        <v>9.9254750955476896E+16</v>
      </c>
      <c r="H156" s="93">
        <f t="shared" ref="H156:H217" si="29">F156/(F156+G156)</f>
        <v>2.4594139103691338E-2</v>
      </c>
      <c r="I156"/>
      <c r="M156"/>
      <c r="N156"/>
    </row>
    <row r="157" spans="1:14" ht="12.75" x14ac:dyDescent="0.2">
      <c r="A157" s="6" t="str">
        <f t="shared" si="22"/>
        <v/>
      </c>
      <c r="B157" s="94">
        <f t="shared" si="26"/>
        <v>131</v>
      </c>
      <c r="C157" s="95">
        <f t="shared" si="23"/>
        <v>7.61397656606702</v>
      </c>
      <c r="D157" s="96">
        <f t="shared" si="24"/>
        <v>2617860890322360.5</v>
      </c>
      <c r="E157" s="97">
        <f t="shared" si="27"/>
        <v>7.2030314557986816</v>
      </c>
      <c r="F157" s="98">
        <f t="shared" si="25"/>
        <v>2476568475917624</v>
      </c>
      <c r="G157" s="98">
        <f t="shared" si="28"/>
        <v>9.965791326551E+16</v>
      </c>
      <c r="H157" s="99">
        <f t="shared" si="29"/>
        <v>2.4248113210066671E-2</v>
      </c>
      <c r="I157"/>
      <c r="M157"/>
      <c r="N157"/>
    </row>
    <row r="158" spans="1:14" ht="12.75" x14ac:dyDescent="0.2">
      <c r="A158" s="6" t="str">
        <f t="shared" si="22"/>
        <v/>
      </c>
      <c r="B158" s="100">
        <f t="shared" si="26"/>
        <v>132</v>
      </c>
      <c r="C158" s="101">
        <f t="shared" si="23"/>
        <v>7.5346703277353884</v>
      </c>
      <c r="D158" s="102">
        <f t="shared" si="24"/>
        <v>2590593575025880.5</v>
      </c>
      <c r="E158" s="97">
        <f t="shared" si="27"/>
        <v>7.1280063566982728</v>
      </c>
      <c r="F158" s="98">
        <f t="shared" si="25"/>
        <v>2450773115106714</v>
      </c>
      <c r="G158" s="98">
        <f t="shared" si="28"/>
        <v>1.0005687633075994E+17</v>
      </c>
      <c r="H158" s="93">
        <f t="shared" si="29"/>
        <v>2.390819737214777E-2</v>
      </c>
      <c r="I158"/>
      <c r="M158"/>
      <c r="N158"/>
    </row>
    <row r="159" spans="1:14" ht="12.75" x14ac:dyDescent="0.2">
      <c r="A159" s="6" t="str">
        <f t="shared" si="22"/>
        <v/>
      </c>
      <c r="B159" s="94">
        <f t="shared" si="26"/>
        <v>133</v>
      </c>
      <c r="C159" s="95">
        <f t="shared" si="23"/>
        <v>7.456190133374835</v>
      </c>
      <c r="D159" s="96">
        <f t="shared" si="24"/>
        <v>2563610272713523</v>
      </c>
      <c r="E159" s="97">
        <f t="shared" si="27"/>
        <v>7.0537626242910383</v>
      </c>
      <c r="F159" s="98">
        <f t="shared" si="25"/>
        <v>2425246406200534.5</v>
      </c>
      <c r="G159" s="98">
        <f t="shared" si="28"/>
        <v>1.004516838852577E+17</v>
      </c>
      <c r="H159" s="99">
        <f t="shared" si="29"/>
        <v>2.3574249341709805E-2</v>
      </c>
      <c r="I159"/>
      <c r="M159"/>
      <c r="N159"/>
    </row>
    <row r="160" spans="1:14" ht="12.75" x14ac:dyDescent="0.2">
      <c r="A160" s="6" t="str">
        <f t="shared" si="22"/>
        <v/>
      </c>
      <c r="B160" s="100">
        <f t="shared" si="26"/>
        <v>134</v>
      </c>
      <c r="C160" s="101">
        <f t="shared" si="23"/>
        <v>7.3785273790135051</v>
      </c>
      <c r="D160" s="102">
        <f t="shared" si="24"/>
        <v>2536908025141167</v>
      </c>
      <c r="E160" s="97">
        <f t="shared" si="27"/>
        <v>6.9802921292528088</v>
      </c>
      <c r="F160" s="98">
        <f t="shared" si="25"/>
        <v>2399985554149796.5</v>
      </c>
      <c r="G160" s="98">
        <f t="shared" si="28"/>
        <v>1.0084237920802627E+17</v>
      </c>
      <c r="H160" s="93">
        <f t="shared" si="29"/>
        <v>2.3246131175688224E-2</v>
      </c>
      <c r="I160"/>
      <c r="M160"/>
      <c r="N160"/>
    </row>
    <row r="161" spans="1:14" ht="12.75" x14ac:dyDescent="0.2">
      <c r="A161" s="6" t="str">
        <f t="shared" si="22"/>
        <v/>
      </c>
      <c r="B161" s="94">
        <f t="shared" si="26"/>
        <v>135</v>
      </c>
      <c r="C161" s="95">
        <f t="shared" si="23"/>
        <v>7.3016735502974592</v>
      </c>
      <c r="D161" s="96">
        <f t="shared" si="24"/>
        <v>2510483904877398.5</v>
      </c>
      <c r="E161" s="97">
        <f t="shared" si="27"/>
        <v>6.9075868259225803</v>
      </c>
      <c r="F161" s="98">
        <f t="shared" si="25"/>
        <v>2374987792670536</v>
      </c>
      <c r="G161" s="98">
        <f t="shared" si="28"/>
        <v>1.0122900512776333E+17</v>
      </c>
      <c r="H161" s="99">
        <f t="shared" si="29"/>
        <v>2.2923709074557454E-2</v>
      </c>
      <c r="I161"/>
      <c r="M161"/>
      <c r="N161"/>
    </row>
    <row r="162" spans="1:14" ht="12.75" x14ac:dyDescent="0.2">
      <c r="A162" s="6" t="str">
        <f t="shared" si="22"/>
        <v/>
      </c>
      <c r="B162" s="100">
        <f t="shared" si="26"/>
        <v>136</v>
      </c>
      <c r="C162" s="101">
        <f t="shared" si="23"/>
        <v>7.2256202215572092</v>
      </c>
      <c r="D162" s="102">
        <f t="shared" si="24"/>
        <v>2484335014982565</v>
      </c>
      <c r="E162" s="97">
        <f t="shared" si="27"/>
        <v>6.8356387515410137</v>
      </c>
      <c r="F162" s="98">
        <f t="shared" si="25"/>
        <v>2350250383982292</v>
      </c>
      <c r="G162" s="98">
        <f t="shared" si="28"/>
        <v>1.0161160402748138E+17</v>
      </c>
      <c r="H162" s="93">
        <f t="shared" si="29"/>
        <v>2.2606853227919478E-2</v>
      </c>
      <c r="I162"/>
      <c r="M162"/>
      <c r="N162"/>
    </row>
    <row r="163" spans="1:14" ht="12.75" x14ac:dyDescent="0.2">
      <c r="A163" s="6" t="str">
        <f t="shared" si="22"/>
        <v/>
      </c>
      <c r="B163" s="94">
        <f t="shared" si="26"/>
        <v>137</v>
      </c>
      <c r="C163" s="95">
        <f t="shared" si="23"/>
        <v>7.1503590548840021</v>
      </c>
      <c r="D163" s="96">
        <f t="shared" si="24"/>
        <v>2458458488691180</v>
      </c>
      <c r="E163" s="97">
        <f t="shared" si="27"/>
        <v>6.7644400254849311</v>
      </c>
      <c r="F163" s="98">
        <f t="shared" si="25"/>
        <v>2325770618544916.5</v>
      </c>
      <c r="G163" s="98">
        <f t="shared" si="28"/>
        <v>1.0199021784910496E+17</v>
      </c>
      <c r="H163" s="99">
        <f t="shared" si="29"/>
        <v>2.2295437666932302E-2</v>
      </c>
      <c r="I163"/>
      <c r="M163"/>
      <c r="N163"/>
    </row>
    <row r="164" spans="1:14" ht="12.75" x14ac:dyDescent="0.2">
      <c r="A164" s="6" t="str">
        <f t="shared" si="22"/>
        <v/>
      </c>
      <c r="B164" s="100">
        <f t="shared" si="26"/>
        <v>138</v>
      </c>
      <c r="C164" s="101">
        <f t="shared" si="23"/>
        <v>7.0758817992157104</v>
      </c>
      <c r="D164" s="102">
        <f t="shared" si="24"/>
        <v>2432851489097632.5</v>
      </c>
      <c r="E164" s="97">
        <f t="shared" si="27"/>
        <v>6.6939828484991235</v>
      </c>
      <c r="F164" s="98">
        <f t="shared" si="25"/>
        <v>2301545814794445</v>
      </c>
      <c r="G164" s="98">
        <f t="shared" si="28"/>
        <v>1.0236488809802499E+17</v>
      </c>
      <c r="H164" s="93">
        <f t="shared" si="29"/>
        <v>2.1989340123228885E-2</v>
      </c>
      <c r="I164"/>
      <c r="M164"/>
      <c r="N164"/>
    </row>
    <row r="165" spans="1:14" ht="12.75" x14ac:dyDescent="0.2">
      <c r="A165" s="6" t="str">
        <f t="shared" si="22"/>
        <v/>
      </c>
      <c r="B165" s="94">
        <f t="shared" si="26"/>
        <v>139</v>
      </c>
      <c r="C165" s="95">
        <f t="shared" si="23"/>
        <v>7.0021802894322462</v>
      </c>
      <c r="D165" s="96">
        <f t="shared" si="24"/>
        <v>2407511208845167</v>
      </c>
      <c r="E165" s="97">
        <f t="shared" si="27"/>
        <v>6.624259501926665</v>
      </c>
      <c r="F165" s="98">
        <f t="shared" si="25"/>
        <v>2277573318878461.5</v>
      </c>
      <c r="G165" s="98">
        <f t="shared" si="28"/>
        <v>1.0273565584760986E+17</v>
      </c>
      <c r="H165" s="99">
        <f t="shared" si="29"/>
        <v>2.1688441893997844E-2</v>
      </c>
      <c r="I165"/>
      <c r="M165"/>
      <c r="N165"/>
    </row>
    <row r="166" spans="1:14" ht="12.75" x14ac:dyDescent="0.2">
      <c r="A166" s="6" t="str">
        <f t="shared" si="22"/>
        <v/>
      </c>
      <c r="B166" s="100">
        <f t="shared" si="26"/>
        <v>140</v>
      </c>
      <c r="C166" s="101">
        <f t="shared" si="23"/>
        <v>6.9292464454604099</v>
      </c>
      <c r="D166" s="102">
        <f t="shared" si="24"/>
        <v>2382434869818112.5</v>
      </c>
      <c r="E166" s="97">
        <f t="shared" si="27"/>
        <v>6.5552623469387807</v>
      </c>
      <c r="F166" s="98">
        <f t="shared" si="25"/>
        <v>2253850504391314.5</v>
      </c>
      <c r="G166" s="98">
        <f t="shared" si="28"/>
        <v>1.0310256174367355E+17</v>
      </c>
      <c r="H166" s="93">
        <f t="shared" si="29"/>
        <v>2.1392627712915616E-2</v>
      </c>
      <c r="I166"/>
      <c r="M166"/>
      <c r="N166"/>
    </row>
    <row r="167" spans="1:14" ht="12.75" x14ac:dyDescent="0.2">
      <c r="A167" s="6" t="str">
        <f t="shared" si="22"/>
        <v/>
      </c>
      <c r="B167" s="94">
        <f t="shared" si="26"/>
        <v>141</v>
      </c>
      <c r="C167" s="95">
        <f t="shared" si="23"/>
        <v>6.8570722713880361</v>
      </c>
      <c r="D167" s="96">
        <f t="shared" si="24"/>
        <v>2357619722837304</v>
      </c>
      <c r="E167" s="97">
        <f t="shared" si="27"/>
        <v>6.48698382376518</v>
      </c>
      <c r="F167" s="98">
        <f t="shared" si="25"/>
        <v>2230374772109481.5</v>
      </c>
      <c r="G167" s="98">
        <f t="shared" si="28"/>
        <v>1.0346564600890067E+17</v>
      </c>
      <c r="H167" s="99">
        <f t="shared" si="29"/>
        <v>2.1101785626637337E-2</v>
      </c>
      <c r="I167"/>
      <c r="M167"/>
      <c r="N167"/>
    </row>
    <row r="168" spans="1:14" ht="12.75" x14ac:dyDescent="0.2">
      <c r="A168" s="6" t="str">
        <f t="shared" si="22"/>
        <v/>
      </c>
      <c r="B168" s="100">
        <f t="shared" si="26"/>
        <v>142</v>
      </c>
      <c r="C168" s="101">
        <f t="shared" si="23"/>
        <v>6.7856498545874002</v>
      </c>
      <c r="D168" s="102">
        <f t="shared" si="24"/>
        <v>2333063047358689</v>
      </c>
      <c r="E168" s="97">
        <f t="shared" si="27"/>
        <v>6.4194164509256941</v>
      </c>
      <c r="F168" s="98">
        <f t="shared" si="25"/>
        <v>2207143549727393</v>
      </c>
      <c r="G168" s="98">
        <f t="shared" si="28"/>
        <v>1.0382494844722838E+17</v>
      </c>
      <c r="H168" s="93">
        <f t="shared" si="29"/>
        <v>2.0815806876570548E-2</v>
      </c>
      <c r="I168"/>
      <c r="M168"/>
      <c r="N168"/>
    </row>
    <row r="169" spans="1:14" ht="12.75" x14ac:dyDescent="0.2">
      <c r="A169" s="6" t="str">
        <f t="shared" si="22"/>
        <v/>
      </c>
      <c r="B169" s="94">
        <f t="shared" si="26"/>
        <v>143</v>
      </c>
      <c r="C169" s="95">
        <f t="shared" si="23"/>
        <v>6.7149713648477229</v>
      </c>
      <c r="D169" s="96">
        <f t="shared" si="24"/>
        <v>2308762151175063.5</v>
      </c>
      <c r="E169" s="97">
        <f t="shared" si="27"/>
        <v>6.3525528244639329</v>
      </c>
      <c r="F169" s="98">
        <f t="shared" si="25"/>
        <v>2184154291593940.5</v>
      </c>
      <c r="G169" s="98">
        <f t="shared" si="28"/>
        <v>1.0418050844818554E+17</v>
      </c>
      <c r="H169" s="99">
        <f t="shared" si="29"/>
        <v>2.0534585785670766E-2</v>
      </c>
      <c r="I169"/>
      <c r="M169"/>
      <c r="N169"/>
    </row>
    <row r="170" spans="1:14" ht="12.75" x14ac:dyDescent="0.2">
      <c r="A170" s="6" t="str">
        <f t="shared" si="22"/>
        <v/>
      </c>
      <c r="B170" s="100">
        <f t="shared" si="26"/>
        <v>144</v>
      </c>
      <c r="C170" s="101">
        <f t="shared" si="23"/>
        <v>6.6450290535167378</v>
      </c>
      <c r="D170" s="102">
        <f t="shared" si="24"/>
        <v>2284714370120923</v>
      </c>
      <c r="E170" s="97">
        <f t="shared" si="27"/>
        <v>6.2863856171835497</v>
      </c>
      <c r="F170" s="98">
        <f t="shared" si="25"/>
        <v>2161404478449895.5</v>
      </c>
      <c r="G170" s="98">
        <f t="shared" si="28"/>
        <v>1.0453236499118901E+17</v>
      </c>
      <c r="H170" s="93">
        <f t="shared" si="29"/>
        <v>2.0258019650012941E-2</v>
      </c>
      <c r="I170"/>
      <c r="M170"/>
      <c r="N170"/>
    </row>
    <row r="171" spans="1:14" ht="12.75" x14ac:dyDescent="0.2">
      <c r="A171" s="6" t="str">
        <f t="shared" si="22"/>
        <v/>
      </c>
      <c r="B171" s="94">
        <f t="shared" si="26"/>
        <v>145</v>
      </c>
      <c r="C171" s="95">
        <f t="shared" si="23"/>
        <v>6.5758152526511786</v>
      </c>
      <c r="D171" s="96">
        <f t="shared" si="24"/>
        <v>2260917067780380</v>
      </c>
      <c r="E171" s="97">
        <f t="shared" si="27"/>
        <v>6.2209075778877496</v>
      </c>
      <c r="F171" s="98">
        <f t="shared" si="25"/>
        <v>2138891617166424.3</v>
      </c>
      <c r="G171" s="98">
        <f t="shared" si="28"/>
        <v>1.0488055664979749E+17</v>
      </c>
      <c r="H171" s="99">
        <f t="shared" si="29"/>
        <v>1.9986008634906068E-2</v>
      </c>
      <c r="I171"/>
      <c r="M171"/>
      <c r="N171"/>
    </row>
    <row r="172" spans="1:14" ht="12.75" x14ac:dyDescent="0.2">
      <c r="A172" s="6" t="str">
        <f t="shared" si="22"/>
        <v/>
      </c>
      <c r="B172" s="100">
        <f t="shared" si="26"/>
        <v>146</v>
      </c>
      <c r="C172" s="101">
        <f t="shared" si="23"/>
        <v>6.507322374176125</v>
      </c>
      <c r="D172" s="102">
        <f t="shared" si="24"/>
        <v>2237367635198127.3</v>
      </c>
      <c r="E172" s="97">
        <f t="shared" si="27"/>
        <v>6.1561115306224226</v>
      </c>
      <c r="F172" s="98">
        <f t="shared" si="25"/>
        <v>2116613240484867.8</v>
      </c>
      <c r="G172" s="98">
        <f t="shared" si="28"/>
        <v>1.0522512159592293E+17</v>
      </c>
      <c r="H172" s="93">
        <f t="shared" si="29"/>
        <v>1.9718455675331252E-2</v>
      </c>
      <c r="I172"/>
      <c r="M172"/>
      <c r="N172"/>
    </row>
    <row r="173" spans="1:14" ht="12.75" x14ac:dyDescent="0.2">
      <c r="A173" s="6" t="str">
        <f t="shared" si="22"/>
        <v/>
      </c>
      <c r="B173" s="94">
        <f t="shared" si="26"/>
        <v>147</v>
      </c>
      <c r="C173" s="95">
        <f t="shared" si="23"/>
        <v>6.439542909053114</v>
      </c>
      <c r="D173" s="96">
        <f t="shared" si="24"/>
        <v>2214063490593417.5</v>
      </c>
      <c r="E173" s="97">
        <f t="shared" si="27"/>
        <v>6.0919903739234309</v>
      </c>
      <c r="F173" s="98">
        <f t="shared" si="25"/>
        <v>2094566906757940.5</v>
      </c>
      <c r="G173" s="98">
        <f t="shared" si="28"/>
        <v>1.0556609760399981E+17</v>
      </c>
      <c r="H173" s="99">
        <f t="shared" si="29"/>
        <v>1.9455266380495412E-2</v>
      </c>
      <c r="I173"/>
      <c r="M173"/>
      <c r="N173"/>
    </row>
    <row r="174" spans="1:14" ht="12.75" x14ac:dyDescent="0.2">
      <c r="A174" s="6" t="str">
        <f t="shared" si="22"/>
        <v/>
      </c>
      <c r="B174" s="100">
        <f t="shared" si="26"/>
        <v>148</v>
      </c>
      <c r="C174" s="101">
        <f t="shared" si="23"/>
        <v>6.3724694264568935</v>
      </c>
      <c r="D174" s="102">
        <f t="shared" si="24"/>
        <v>2191002079077009</v>
      </c>
      <c r="E174" s="97">
        <f t="shared" si="27"/>
        <v>6.0285370800683316</v>
      </c>
      <c r="F174" s="98">
        <f t="shared" si="25"/>
        <v>2072750199692450</v>
      </c>
      <c r="G174" s="98">
        <f t="shared" si="28"/>
        <v>1.0590352205511253E+17</v>
      </c>
      <c r="H174" s="93">
        <f t="shared" si="29"/>
        <v>1.9196348942303959E-2</v>
      </c>
      <c r="I174"/>
      <c r="M174"/>
      <c r="N174"/>
    </row>
    <row r="175" spans="1:14" ht="12.75" x14ac:dyDescent="0.2">
      <c r="A175" s="6" t="str">
        <f t="shared" si="22"/>
        <v/>
      </c>
      <c r="B175" s="94">
        <f t="shared" si="26"/>
        <v>149</v>
      </c>
      <c r="C175" s="95">
        <f t="shared" si="23"/>
        <v>6.3060945729607703</v>
      </c>
      <c r="D175" s="96">
        <f t="shared" si="24"/>
        <v>2168180872371071.8</v>
      </c>
      <c r="E175" s="97">
        <f t="shared" si="27"/>
        <v>5.9657446943329084</v>
      </c>
      <c r="F175" s="98">
        <f t="shared" si="25"/>
        <v>2051160728093680.3</v>
      </c>
      <c r="G175" s="98">
        <f t="shared" si="28"/>
        <v>1.0623743194108126E+17</v>
      </c>
      <c r="H175" s="99">
        <f t="shared" si="29"/>
        <v>1.8941614047566772E-2</v>
      </c>
      <c r="I175"/>
      <c r="M175"/>
      <c r="N175"/>
    </row>
    <row r="176" spans="1:14" ht="12.75" x14ac:dyDescent="0.2">
      <c r="A176" s="6" t="str">
        <f t="shared" si="22"/>
        <v/>
      </c>
      <c r="B176" s="100">
        <f t="shared" si="26"/>
        <v>150</v>
      </c>
      <c r="C176" s="101">
        <f t="shared" si="23"/>
        <v>6.2404110717304313</v>
      </c>
      <c r="D176" s="102">
        <f t="shared" si="24"/>
        <v>2145597368532004.3</v>
      </c>
      <c r="E176" s="97">
        <f t="shared" si="27"/>
        <v>5.9036063342527516</v>
      </c>
      <c r="F176" s="98">
        <f t="shared" si="25"/>
        <v>2029796125611506.5</v>
      </c>
      <c r="G176" s="98">
        <f t="shared" si="28"/>
        <v>1.065678638685064E+17</v>
      </c>
      <c r="H176" s="93">
        <f t="shared" si="29"/>
        <v>1.8690974793761198E-2</v>
      </c>
      <c r="I176"/>
      <c r="M176"/>
      <c r="N176"/>
    </row>
    <row r="177" spans="1:14" ht="12.75" x14ac:dyDescent="0.2">
      <c r="A177" s="6" t="str">
        <f t="shared" si="22"/>
        <v/>
      </c>
      <c r="B177" s="94">
        <f t="shared" si="26"/>
        <v>151</v>
      </c>
      <c r="C177" s="95">
        <f t="shared" si="23"/>
        <v>6.1754117217261753</v>
      </c>
      <c r="D177" s="96">
        <f t="shared" si="24"/>
        <v>2123249091676141.5</v>
      </c>
      <c r="E177" s="97">
        <f t="shared" si="27"/>
        <v>5.8421151888901743</v>
      </c>
      <c r="F177" s="98">
        <f t="shared" si="25"/>
        <v>2008654050488339.5</v>
      </c>
      <c r="G177" s="98">
        <f t="shared" si="28"/>
        <v>1.0689485406277194E+17</v>
      </c>
      <c r="H177" s="99">
        <f t="shared" si="29"/>
        <v>1.8444346608185731E-2</v>
      </c>
      <c r="I177"/>
      <c r="M177"/>
      <c r="N177"/>
    </row>
    <row r="178" spans="1:14" ht="12.75" x14ac:dyDescent="0.2">
      <c r="A178" s="6" t="str">
        <f t="shared" si="22"/>
        <v/>
      </c>
      <c r="B178" s="100">
        <f t="shared" si="26"/>
        <v>152</v>
      </c>
      <c r="C178" s="101">
        <f t="shared" si="23"/>
        <v>6.1110893969134343</v>
      </c>
      <c r="D178" s="102">
        <f t="shared" si="24"/>
        <v>2101133591708315</v>
      </c>
      <c r="E178" s="97">
        <f t="shared" si="27"/>
        <v>5.7812645181065996</v>
      </c>
      <c r="F178" s="98">
        <f t="shared" si="25"/>
        <v>1987732185308961</v>
      </c>
      <c r="G178" s="98">
        <f t="shared" si="28"/>
        <v>1.0721843837200827E+17</v>
      </c>
      <c r="H178" s="93">
        <f t="shared" si="29"/>
        <v>1.8201647170346412E-2</v>
      </c>
      <c r="I178"/>
      <c r="M178"/>
      <c r="N178"/>
    </row>
    <row r="179" spans="1:14" ht="12.75" x14ac:dyDescent="0.2">
      <c r="A179" s="6" t="str">
        <f t="shared" si="22"/>
        <v/>
      </c>
      <c r="B179" s="94">
        <f t="shared" si="26"/>
        <v>153</v>
      </c>
      <c r="C179" s="95">
        <f t="shared" si="23"/>
        <v>6.047437045481538</v>
      </c>
      <c r="D179" s="96">
        <f t="shared" si="24"/>
        <v>2079248444053245.5</v>
      </c>
      <c r="E179" s="97">
        <f t="shared" si="27"/>
        <v>5.7210476518406752</v>
      </c>
      <c r="F179" s="98">
        <f t="shared" si="25"/>
        <v>1967028236752318</v>
      </c>
      <c r="G179" s="98">
        <f t="shared" si="28"/>
        <v>1.0753865227101446E+17</v>
      </c>
      <c r="H179" s="99">
        <f t="shared" si="29"/>
        <v>1.7962796337426576E-2</v>
      </c>
      <c r="I179"/>
      <c r="M179"/>
      <c r="N179"/>
    </row>
    <row r="180" spans="1:14" ht="12.75" x14ac:dyDescent="0.2">
      <c r="A180" s="6" t="str">
        <f t="shared" si="22"/>
        <v/>
      </c>
      <c r="B180" s="100">
        <f t="shared" si="26"/>
        <v>154</v>
      </c>
      <c r="C180" s="101">
        <f t="shared" si="23"/>
        <v>5.9844476890706053</v>
      </c>
      <c r="D180" s="102">
        <f t="shared" si="24"/>
        <v>2057591249389730.3</v>
      </c>
      <c r="E180" s="97">
        <f t="shared" si="27"/>
        <v>5.661457989392181</v>
      </c>
      <c r="F180" s="98">
        <f t="shared" si="25"/>
        <v>1946539935345317</v>
      </c>
      <c r="G180" s="98">
        <f t="shared" si="28"/>
        <v>1.0785553086514045E+17</v>
      </c>
      <c r="H180" s="93">
        <f t="shared" si="29"/>
        <v>1.7727716072698199E-2</v>
      </c>
      <c r="I180"/>
      <c r="M180"/>
      <c r="N180"/>
    </row>
    <row r="181" spans="1:14" ht="12.75" x14ac:dyDescent="0.2">
      <c r="A181" s="6" t="str">
        <f t="shared" si="22"/>
        <v/>
      </c>
      <c r="B181" s="94">
        <f t="shared" si="26"/>
        <v>155</v>
      </c>
      <c r="C181" s="95">
        <f t="shared" si="23"/>
        <v>5.9221144220064836</v>
      </c>
      <c r="D181" s="96">
        <f t="shared" si="24"/>
        <v>2036159633387598</v>
      </c>
      <c r="E181" s="97">
        <f t="shared" si="27"/>
        <v>5.6024889987119035</v>
      </c>
      <c r="F181" s="98">
        <f t="shared" si="25"/>
        <v>1926265035218664.5</v>
      </c>
      <c r="G181" s="98">
        <f t="shared" si="28"/>
        <v>1.0816910889412954E+17</v>
      </c>
      <c r="H181" s="99">
        <f t="shared" si="29"/>
        <v>1.7496330376740549E-2</v>
      </c>
      <c r="I181"/>
      <c r="M181"/>
      <c r="N181"/>
    </row>
    <row r="182" spans="1:14" ht="12.75" x14ac:dyDescent="0.2">
      <c r="A182" s="6" t="str">
        <f t="shared" si="22"/>
        <v/>
      </c>
      <c r="B182" s="100">
        <f t="shared" si="26"/>
        <v>156</v>
      </c>
      <c r="C182" s="101">
        <f t="shared" si="23"/>
        <v>5.8604304105436764</v>
      </c>
      <c r="D182" s="102">
        <f t="shared" si="24"/>
        <v>2014951246447409</v>
      </c>
      <c r="E182" s="97">
        <f t="shared" si="27"/>
        <v>5.5441342156975821</v>
      </c>
      <c r="F182" s="98">
        <f t="shared" si="25"/>
        <v>1906201313864797.8</v>
      </c>
      <c r="G182" s="98">
        <f t="shared" si="28"/>
        <v>1.0847942073592147E+17</v>
      </c>
      <c r="H182" s="93">
        <f t="shared" si="29"/>
        <v>1.7268565221338884E-2</v>
      </c>
      <c r="I182"/>
      <c r="M182"/>
      <c r="N182"/>
    </row>
    <row r="183" spans="1:14" ht="12.75" x14ac:dyDescent="0.2">
      <c r="A183" s="6" t="str">
        <f t="shared" si="22"/>
        <v/>
      </c>
      <c r="B183" s="94">
        <f t="shared" si="26"/>
        <v>157</v>
      </c>
      <c r="C183" s="95">
        <f t="shared" si="23"/>
        <v>5.7993888921161254</v>
      </c>
      <c r="D183" s="96">
        <f t="shared" si="24"/>
        <v>1993963763442858.5</v>
      </c>
      <c r="E183" s="97">
        <f t="shared" si="27"/>
        <v>5.4863872434959591</v>
      </c>
      <c r="F183" s="98">
        <f t="shared" si="25"/>
        <v>1886346571897913.8</v>
      </c>
      <c r="G183" s="98">
        <f t="shared" si="28"/>
        <v>1.0878650041041648E+17</v>
      </c>
      <c r="H183" s="99">
        <f t="shared" si="29"/>
        <v>1.7044348485942114E-2</v>
      </c>
      <c r="I183"/>
      <c r="M183"/>
      <c r="N183"/>
    </row>
    <row r="184" spans="1:14" ht="12.75" x14ac:dyDescent="0.2">
      <c r="A184" s="6" t="str">
        <f t="shared" si="22"/>
        <v/>
      </c>
      <c r="B184" s="100">
        <f t="shared" si="26"/>
        <v>158</v>
      </c>
      <c r="C184" s="101">
        <f t="shared" si="23"/>
        <v>5.7389831745958331</v>
      </c>
      <c r="D184" s="102">
        <f t="shared" si="24"/>
        <v>1973194883465872</v>
      </c>
      <c r="E184" s="97">
        <f t="shared" si="27"/>
        <v>5.4292417518110723</v>
      </c>
      <c r="F184" s="98">
        <f t="shared" si="25"/>
        <v>1866698632816144.5</v>
      </c>
      <c r="G184" s="98">
        <f t="shared" si="28"/>
        <v>1.090903815832005E+17</v>
      </c>
      <c r="H184" s="93">
        <f t="shared" si="29"/>
        <v>1.6823609896565093E-2</v>
      </c>
      <c r="I184"/>
      <c r="M184"/>
      <c r="N184"/>
    </row>
    <row r="185" spans="1:14" ht="12.75" x14ac:dyDescent="0.2">
      <c r="A185" s="6" t="str">
        <f t="shared" si="22"/>
        <v/>
      </c>
      <c r="B185" s="94">
        <f t="shared" si="26"/>
        <v>159</v>
      </c>
      <c r="C185" s="95">
        <f t="shared" si="23"/>
        <v>5.679206635559173</v>
      </c>
      <c r="D185" s="96">
        <f t="shared" si="24"/>
        <v>1952642329574347</v>
      </c>
      <c r="E185" s="97">
        <f t="shared" si="27"/>
        <v>5.3726914762187681</v>
      </c>
      <c r="F185" s="98">
        <f t="shared" si="25"/>
        <v>1847255342765868.3</v>
      </c>
      <c r="G185" s="98">
        <f t="shared" si="28"/>
        <v>1.0939109756923214E+17</v>
      </c>
      <c r="H185" s="99">
        <f t="shared" si="29"/>
        <v>1.6606280967026307E-2</v>
      </c>
      <c r="I185"/>
      <c r="M185"/>
      <c r="N185"/>
    </row>
    <row r="186" spans="1:14" ht="12.75" x14ac:dyDescent="0.2">
      <c r="A186" s="6" t="str">
        <f t="shared" si="22"/>
        <v/>
      </c>
      <c r="B186" s="100">
        <f t="shared" si="26"/>
        <v>160</v>
      </c>
      <c r="C186" s="101">
        <f t="shared" si="23"/>
        <v>5.6200527215608691</v>
      </c>
      <c r="D186" s="102">
        <f t="shared" si="24"/>
        <v>1932303848542530.3</v>
      </c>
      <c r="E186" s="97">
        <f t="shared" si="27"/>
        <v>5.3167302174875326</v>
      </c>
      <c r="F186" s="98">
        <f t="shared" ref="F186:F217" si="30">($D186)*ZerfWahr1*(-lamdaTc_s)*(1-EXP((lamdaMNuk_s-lamdaTc_s)*$B186*(60*60)))/(lamdaMNuk_s-lamdaTc_s)</f>
        <v>1828014570308200.8</v>
      </c>
      <c r="G186" s="98">
        <f t="shared" si="28"/>
        <v>1.0968868133649162E+17</v>
      </c>
      <c r="H186" s="93">
        <f t="shared" si="29"/>
        <v>1.6392294942418E-2</v>
      </c>
      <c r="I186"/>
      <c r="M186"/>
      <c r="N186"/>
    </row>
    <row r="187" spans="1:14" ht="12.75" x14ac:dyDescent="0.2">
      <c r="A187" s="6" t="str">
        <f t="shared" si="22"/>
        <v/>
      </c>
      <c r="B187" s="94">
        <f t="shared" si="26"/>
        <v>161</v>
      </c>
      <c r="C187" s="95">
        <f t="shared" si="23"/>
        <v>5.5615149474155174</v>
      </c>
      <c r="D187" s="96">
        <f t="shared" si="24"/>
        <v>1912177210613987.8</v>
      </c>
      <c r="E187" s="97">
        <f t="shared" ref="E187:E217" si="31">C187*ZerfWahr1*(-lambdaTNuk)*(1-EXP((lambdaMNuk-lambdaTNuk)*B187))/(lambdaMNuk-lambdaTNuk)</f>
        <v>5.2613518409056343</v>
      </c>
      <c r="F187" s="98">
        <f t="shared" si="30"/>
        <v>1808974206187644.3</v>
      </c>
      <c r="G187" s="98">
        <f t="shared" ref="G187:G217" si="32">($D187)*ZerfWahr2*(-lamdaTc_s)*(1-EXP((lamdaMNuk_s-lamdaTc_s)*$B187*(60*60)))/(lamdaMNuk_s-lamdaTc_s)+G186</f>
        <v>1.0998316550959194E+17</v>
      </c>
      <c r="H187" s="99">
        <f t="shared" si="29"/>
        <v>1.6181586744710152E-2</v>
      </c>
      <c r="I187"/>
      <c r="M187"/>
      <c r="N187"/>
    </row>
    <row r="188" spans="1:14" ht="12.75" x14ac:dyDescent="0.2">
      <c r="A188" s="6" t="str">
        <f t="shared" si="22"/>
        <v/>
      </c>
      <c r="B188" s="100">
        <f t="shared" si="26"/>
        <v>162</v>
      </c>
      <c r="C188" s="101">
        <f t="shared" si="23"/>
        <v>5.5035868954866034</v>
      </c>
      <c r="D188" s="102">
        <f t="shared" si="24"/>
        <v>1892260209257152.8</v>
      </c>
      <c r="E188" s="97">
        <f t="shared" si="31"/>
        <v>5.2065502756145898</v>
      </c>
      <c r="F188" s="98">
        <f t="shared" si="30"/>
        <v>1790132163102926.3</v>
      </c>
      <c r="G188" s="98">
        <f t="shared" si="32"/>
        <v>1.1027458237335288E+17</v>
      </c>
      <c r="H188" s="93">
        <f t="shared" si="29"/>
        <v>1.5974092920395366E-2</v>
      </c>
      <c r="I188"/>
      <c r="M188"/>
      <c r="N188"/>
    </row>
    <row r="189" spans="1:14" ht="12.75" x14ac:dyDescent="0.2">
      <c r="A189" s="6" t="str">
        <f t="shared" si="22"/>
        <v/>
      </c>
      <c r="B189" s="94">
        <f t="shared" si="26"/>
        <v>163</v>
      </c>
      <c r="C189" s="95">
        <f t="shared" si="23"/>
        <v>5.4462622149829238</v>
      </c>
      <c r="D189" s="96">
        <f t="shared" si="24"/>
        <v>1872550660923419.8</v>
      </c>
      <c r="E189" s="97">
        <f t="shared" si="31"/>
        <v>5.1523195139490117</v>
      </c>
      <c r="F189" s="98">
        <f t="shared" si="30"/>
        <v>1771486375480014.3</v>
      </c>
      <c r="G189" s="98">
        <f t="shared" si="32"/>
        <v>1.10562963876338E+17</v>
      </c>
      <c r="H189" s="99">
        <f t="shared" si="29"/>
        <v>1.5769751590085736E-2</v>
      </c>
      <c r="I189"/>
      <c r="M189"/>
      <c r="N189"/>
    </row>
    <row r="190" spans="1:14" ht="12.75" x14ac:dyDescent="0.2">
      <c r="A190" s="6" t="str">
        <f t="shared" si="22"/>
        <v/>
      </c>
      <c r="B190" s="100">
        <f t="shared" si="26"/>
        <v>164</v>
      </c>
      <c r="C190" s="101">
        <f t="shared" si="23"/>
        <v>5.3895346212623272</v>
      </c>
      <c r="D190" s="102">
        <f t="shared" si="24"/>
        <v>1853046404807754.3</v>
      </c>
      <c r="E190" s="97">
        <f t="shared" si="31"/>
        <v>5.0986536107827414</v>
      </c>
      <c r="F190" s="98">
        <f t="shared" si="30"/>
        <v>1753034799247311</v>
      </c>
      <c r="G190" s="98">
        <f t="shared" si="32"/>
        <v>1.1084834163435501E+17</v>
      </c>
      <c r="H190" s="93">
        <f t="shared" si="29"/>
        <v>1.556850239997753E-2</v>
      </c>
      <c r="I190"/>
      <c r="M190"/>
      <c r="N190"/>
    </row>
    <row r="191" spans="1:14" ht="12.75" x14ac:dyDescent="0.2">
      <c r="A191" s="6" t="str">
        <f t="shared" si="22"/>
        <v/>
      </c>
      <c r="B191" s="94">
        <f t="shared" si="26"/>
        <v>165</v>
      </c>
      <c r="C191" s="95">
        <f t="shared" si="23"/>
        <v>5.3333978951427214</v>
      </c>
      <c r="D191" s="96">
        <f t="shared" si="24"/>
        <v>1833745302611800.8</v>
      </c>
      <c r="E191" s="97">
        <f t="shared" si="31"/>
        <v>5.0455466828813735</v>
      </c>
      <c r="F191" s="98">
        <f t="shared" si="30"/>
        <v>1734775411613028</v>
      </c>
      <c r="G191" s="98">
        <f t="shared" si="32"/>
        <v>1.1113074693391992E+17</v>
      </c>
      <c r="H191" s="99">
        <f t="shared" si="29"/>
        <v>1.5370286475103422E-2</v>
      </c>
      <c r="I191"/>
      <c r="M191"/>
      <c r="N191"/>
    </row>
    <row r="192" spans="1:14" ht="12.75" x14ac:dyDescent="0.2">
      <c r="A192" s="6" t="str">
        <f t="shared" si="22"/>
        <v/>
      </c>
      <c r="B192" s="100">
        <f t="shared" si="26"/>
        <v>166</v>
      </c>
      <c r="C192" s="101">
        <f t="shared" si="23"/>
        <v>5.2778458822202419</v>
      </c>
      <c r="D192" s="102">
        <f t="shared" si="24"/>
        <v>1814645238309454</v>
      </c>
      <c r="E192" s="97">
        <f t="shared" si="31"/>
        <v>4.9929929082610585</v>
      </c>
      <c r="F192" s="98">
        <f t="shared" si="30"/>
        <v>1716706210844735.8</v>
      </c>
      <c r="G192" s="98">
        <f t="shared" si="32"/>
        <v>1.1141021073568534E+17</v>
      </c>
      <c r="H192" s="93">
        <f t="shared" si="29"/>
        <v>1.5175046374296087E-2</v>
      </c>
      <c r="I192"/>
      <c r="M192"/>
      <c r="N192"/>
    </row>
    <row r="193" spans="1:14" ht="12.75" x14ac:dyDescent="0.2">
      <c r="A193" s="6" t="str">
        <f t="shared" si="22"/>
        <v/>
      </c>
      <c r="B193" s="94">
        <f t="shared" si="26"/>
        <v>167</v>
      </c>
      <c r="C193" s="95">
        <f t="shared" si="23"/>
        <v>5.2228724921945382</v>
      </c>
      <c r="D193" s="96">
        <f t="shared" si="24"/>
        <v>1795744117914876.3</v>
      </c>
      <c r="E193" s="97">
        <f t="shared" si="31"/>
        <v>4.9409865255536323</v>
      </c>
      <c r="F193" s="98">
        <f t="shared" si="30"/>
        <v>1698825216051074.3</v>
      </c>
      <c r="G193" s="98">
        <f t="shared" si="32"/>
        <v>1.116867636778332E+17</v>
      </c>
      <c r="H193" s="99">
        <f t="shared" si="29"/>
        <v>1.4982726046790453E-2</v>
      </c>
      <c r="I193"/>
      <c r="M193"/>
      <c r="N193"/>
    </row>
    <row r="194" spans="1:14" ht="12.75" x14ac:dyDescent="0.2">
      <c r="A194" s="6" t="str">
        <f t="shared" si="22"/>
        <v/>
      </c>
      <c r="B194" s="100">
        <f t="shared" si="26"/>
        <v>168</v>
      </c>
      <c r="C194" s="101">
        <f t="shared" si="23"/>
        <v>5.1684716982010706</v>
      </c>
      <c r="D194" s="102">
        <f t="shared" si="24"/>
        <v>1777039869252925.8</v>
      </c>
      <c r="E194" s="97">
        <f t="shared" si="31"/>
        <v>4.8895218333780033</v>
      </c>
      <c r="F194" s="98">
        <f t="shared" si="30"/>
        <v>1681130466965622.8</v>
      </c>
      <c r="G194" s="98">
        <f t="shared" si="32"/>
        <v>1.1196043607943226E+17</v>
      </c>
      <c r="H194" s="93">
        <f t="shared" si="29"/>
        <v>1.4793270790395576E-2</v>
      </c>
      <c r="I194"/>
      <c r="M194"/>
      <c r="N194"/>
    </row>
    <row r="195" spans="1:14" ht="12.75" x14ac:dyDescent="0.2">
      <c r="A195" s="6" t="str">
        <f t="shared" si="22"/>
        <v/>
      </c>
      <c r="B195" s="94">
        <f t="shared" si="26"/>
        <v>169</v>
      </c>
      <c r="C195" s="95">
        <f t="shared" si="23"/>
        <v>5.1146375361503793</v>
      </c>
      <c r="D195" s="96">
        <f t="shared" si="24"/>
        <v>1758530441731982</v>
      </c>
      <c r="E195" s="97">
        <f t="shared" si="31"/>
        <v>4.8385931897178001</v>
      </c>
      <c r="F195" s="98">
        <f t="shared" si="30"/>
        <v>1663620023732925</v>
      </c>
      <c r="G195" s="98">
        <f t="shared" si="32"/>
        <v>1.1223125794376086E+17</v>
      </c>
      <c r="H195" s="99">
        <f t="shared" si="29"/>
        <v>1.4606627211170384E-2</v>
      </c>
      <c r="I195"/>
      <c r="M195"/>
      <c r="N195"/>
    </row>
    <row r="196" spans="1:14" ht="12.75" x14ac:dyDescent="0.2">
      <c r="A196" s="6" t="str">
        <f t="shared" si="22"/>
        <v/>
      </c>
      <c r="B196" s="100">
        <f t="shared" si="26"/>
        <v>170</v>
      </c>
      <c r="C196" s="101">
        <f t="shared" si="23"/>
        <v>5.0613641040742197</v>
      </c>
      <c r="D196" s="102">
        <f t="shared" si="24"/>
        <v>1740213806119132.8</v>
      </c>
      <c r="E196" s="97">
        <f t="shared" si="31"/>
        <v>4.7881950113052252</v>
      </c>
      <c r="F196" s="98">
        <f t="shared" si="30"/>
        <v>1646291966696637.3</v>
      </c>
      <c r="G196" s="98">
        <f t="shared" si="32"/>
        <v>1.124992589615952E+17</v>
      </c>
      <c r="H196" s="93">
        <f t="shared" si="29"/>
        <v>1.4422743184540461E-2</v>
      </c>
      <c r="I196"/>
      <c r="M196"/>
      <c r="N196"/>
    </row>
    <row r="197" spans="1:14" ht="12.75" x14ac:dyDescent="0.2">
      <c r="A197" s="6" t="str">
        <f t="shared" si="22"/>
        <v/>
      </c>
      <c r="B197" s="94">
        <f t="shared" si="26"/>
        <v>171</v>
      </c>
      <c r="C197" s="95">
        <f t="shared" si="23"/>
        <v>5.0086455614785184</v>
      </c>
      <c r="D197" s="96">
        <f t="shared" si="24"/>
        <v>1722087954317704.3</v>
      </c>
      <c r="E197" s="97">
        <f t="shared" si="31"/>
        <v>4.7383217730110934</v>
      </c>
      <c r="F197" s="98">
        <f t="shared" si="30"/>
        <v>1629144396189814</v>
      </c>
      <c r="G197" s="98">
        <f t="shared" si="32"/>
        <v>1.1276446851446331E+17</v>
      </c>
      <c r="H197" s="99">
        <f t="shared" si="29"/>
        <v>1.4241567817796381E-2</v>
      </c>
      <c r="I197"/>
      <c r="M197"/>
      <c r="N197"/>
    </row>
    <row r="198" spans="1:14" ht="12.75" x14ac:dyDescent="0.2">
      <c r="A198" s="6" t="str">
        <f t="shared" si="22"/>
        <v/>
      </c>
      <c r="B198" s="100">
        <f t="shared" si="26"/>
        <v>172</v>
      </c>
      <c r="C198" s="101">
        <f t="shared" si="23"/>
        <v>4.9564761287030699</v>
      </c>
      <c r="D198" s="102">
        <f t="shared" si="24"/>
        <v>1704150899147111</v>
      </c>
      <c r="E198" s="97">
        <f t="shared" si="31"/>
        <v>4.6889680072410123</v>
      </c>
      <c r="F198" s="98">
        <f t="shared" si="30"/>
        <v>1612175432327299</v>
      </c>
      <c r="G198" s="98">
        <f t="shared" si="32"/>
        <v>1.1302691567786542E+17</v>
      </c>
      <c r="H198" s="93">
        <f t="shared" si="29"/>
        <v>1.4063051413916507E-2</v>
      </c>
      <c r="I198"/>
      <c r="M198"/>
      <c r="N198"/>
    </row>
    <row r="199" spans="1:14" ht="12.75" x14ac:dyDescent="0.2">
      <c r="A199" s="6" t="str">
        <f t="shared" si="22"/>
        <v/>
      </c>
      <c r="B199" s="94">
        <f t="shared" si="26"/>
        <v>173</v>
      </c>
      <c r="C199" s="95">
        <f t="shared" si="23"/>
        <v>4.9048500862878894</v>
      </c>
      <c r="D199" s="96">
        <f t="shared" si="24"/>
        <v>1686400674124993</v>
      </c>
      <c r="E199" s="97">
        <f t="shared" si="31"/>
        <v>4.6401283033376526</v>
      </c>
      <c r="F199" s="98">
        <f t="shared" si="30"/>
        <v>1595383214800213.8</v>
      </c>
      <c r="G199" s="98">
        <f t="shared" si="32"/>
        <v>1.132866292244608E+17</v>
      </c>
      <c r="H199" s="99">
        <f t="shared" si="29"/>
        <v>1.3887145436660113E-2</v>
      </c>
      <c r="I199"/>
      <c r="M199"/>
      <c r="N199"/>
    </row>
    <row r="200" spans="1:14" ht="12.75" x14ac:dyDescent="0.2">
      <c r="A200" s="6" t="str">
        <f t="shared" si="22"/>
        <v/>
      </c>
      <c r="B200" s="100">
        <f t="shared" si="26"/>
        <v>174</v>
      </c>
      <c r="C200" s="101">
        <f t="shared" si="23"/>
        <v>4.8537617743461849</v>
      </c>
      <c r="D200" s="102">
        <f t="shared" si="24"/>
        <v>1668835333251628.3</v>
      </c>
      <c r="E200" s="97">
        <f t="shared" si="31"/>
        <v>4.5917973069890863</v>
      </c>
      <c r="F200" s="98">
        <f t="shared" si="30"/>
        <v>1578765902672527</v>
      </c>
      <c r="G200" s="98">
        <f t="shared" si="32"/>
        <v>1.1354363762722144E+17</v>
      </c>
      <c r="H200" s="93">
        <f t="shared" si="29"/>
        <v>1.371380247687903E-2</v>
      </c>
      <c r="I200"/>
      <c r="M200"/>
      <c r="N200"/>
    </row>
    <row r="201" spans="1:14" ht="12.75" x14ac:dyDescent="0.2">
      <c r="A201" s="6" t="str">
        <f t="shared" si="22"/>
        <v/>
      </c>
      <c r="B201" s="94">
        <f t="shared" si="26"/>
        <v>175</v>
      </c>
      <c r="C201" s="95">
        <f t="shared" si="23"/>
        <v>4.8032055919438399</v>
      </c>
      <c r="D201" s="96">
        <f t="shared" si="24"/>
        <v>1651452950796586.5</v>
      </c>
      <c r="E201" s="97">
        <f t="shared" si="31"/>
        <v>4.5439697196431288</v>
      </c>
      <c r="F201" s="98">
        <f t="shared" si="30"/>
        <v>1562321674179697.3</v>
      </c>
      <c r="G201" s="98">
        <f t="shared" si="32"/>
        <v>1.1379796906255302E+17</v>
      </c>
      <c r="H201" s="99">
        <f t="shared" si="29"/>
        <v>1.3542976219998611E-2</v>
      </c>
      <c r="I201"/>
      <c r="M201"/>
      <c r="N201"/>
    </row>
    <row r="202" spans="1:14" ht="12.75" x14ac:dyDescent="0.2">
      <c r="A202" s="6" t="str">
        <f t="shared" si="22"/>
        <v/>
      </c>
      <c r="B202" s="100">
        <f t="shared" si="26"/>
        <v>176</v>
      </c>
      <c r="C202" s="101">
        <f t="shared" si="23"/>
        <v>4.753175996485381</v>
      </c>
      <c r="D202" s="102">
        <f t="shared" si="24"/>
        <v>1634251621087609</v>
      </c>
      <c r="E202" s="97">
        <f t="shared" si="31"/>
        <v>4.4966402979276623</v>
      </c>
      <c r="F202" s="98">
        <f t="shared" si="30"/>
        <v>1546048726529361.3</v>
      </c>
      <c r="G202" s="98">
        <f t="shared" si="32"/>
        <v>1.1404965141338339E+17</v>
      </c>
      <c r="H202" s="93">
        <f t="shared" si="29"/>
        <v>1.3374621414620796E-2</v>
      </c>
      <c r="I202"/>
      <c r="M202"/>
      <c r="N202"/>
    </row>
    <row r="203" spans="1:14" ht="12.75" x14ac:dyDescent="0.2">
      <c r="A203" s="6" t="str">
        <f t="shared" si="22"/>
        <v/>
      </c>
      <c r="B203" s="94">
        <f t="shared" si="26"/>
        <v>177</v>
      </c>
      <c r="C203" s="95">
        <f t="shared" si="23"/>
        <v>4.7036675031063204</v>
      </c>
      <c r="D203" s="96">
        <f t="shared" si="24"/>
        <v>1617229458301681.8</v>
      </c>
      <c r="E203" s="97">
        <f t="shared" si="31"/>
        <v>4.449803853076852</v>
      </c>
      <c r="F203" s="98">
        <f t="shared" si="30"/>
        <v>1529945275704057</v>
      </c>
      <c r="G203" s="98">
        <f t="shared" si="32"/>
        <v>1.1429871227221894E+17</v>
      </c>
      <c r="H203" s="99">
        <f t="shared" si="29"/>
        <v>1.3208693842204435E-2</v>
      </c>
      <c r="I203"/>
      <c r="M203"/>
      <c r="N203"/>
    </row>
    <row r="204" spans="1:14" ht="12.75" x14ac:dyDescent="0.2">
      <c r="A204" s="6" t="str">
        <f t="shared" si="22"/>
        <v/>
      </c>
      <c r="B204" s="100">
        <f t="shared" si="26"/>
        <v>178</v>
      </c>
      <c r="C204" s="101">
        <f t="shared" si="23"/>
        <v>4.65467468407184</v>
      </c>
      <c r="D204" s="102">
        <f t="shared" si="24"/>
        <v>1600384596258291.5</v>
      </c>
      <c r="E204" s="97">
        <f t="shared" si="31"/>
        <v>4.4034552503632547</v>
      </c>
      <c r="F204" s="98">
        <f t="shared" si="30"/>
        <v>1514009556265970.3</v>
      </c>
      <c r="G204" s="98">
        <f t="shared" si="32"/>
        <v>1.1454517894416922E+17</v>
      </c>
      <c r="H204" s="93">
        <f t="shared" si="29"/>
        <v>1.3045150287780043E-2</v>
      </c>
      <c r="I204"/>
      <c r="M204"/>
      <c r="N204"/>
    </row>
    <row r="205" spans="1:14" ht="12.75" x14ac:dyDescent="0.2">
      <c r="A205" s="6" t="str">
        <f t="shared" si="22"/>
        <v/>
      </c>
      <c r="B205" s="94">
        <f t="shared" si="26"/>
        <v>179</v>
      </c>
      <c r="C205" s="95">
        <f t="shared" si="23"/>
        <v>4.6061921681817379</v>
      </c>
      <c r="D205" s="96">
        <f t="shared" si="24"/>
        <v>1583715188214829</v>
      </c>
      <c r="E205" s="97">
        <f t="shared" si="31"/>
        <v>4.3575894085357394</v>
      </c>
      <c r="F205" s="98">
        <f t="shared" si="30"/>
        <v>1498239821163674.5</v>
      </c>
      <c r="G205" s="98">
        <f t="shared" si="32"/>
        <v>1.1478907844994005E+17</v>
      </c>
      <c r="H205" s="99">
        <f t="shared" si="29"/>
        <v>1.2883948511657892E-2</v>
      </c>
      <c r="I205"/>
      <c r="M205"/>
      <c r="N205"/>
    </row>
    <row r="206" spans="1:14" ht="12.75" x14ac:dyDescent="0.2">
      <c r="A206" s="6" t="str">
        <f t="shared" si="22"/>
        <v/>
      </c>
      <c r="B206" s="100">
        <f t="shared" si="26"/>
        <v>180</v>
      </c>
      <c r="C206" s="101">
        <f t="shared" si="23"/>
        <v>4.5582146401815686</v>
      </c>
      <c r="D206" s="102">
        <f t="shared" si="24"/>
        <v>1567219406664129.5</v>
      </c>
      <c r="E206" s="97">
        <f t="shared" si="31"/>
        <v>4.3122012992631769</v>
      </c>
      <c r="F206" s="98">
        <f t="shared" si="30"/>
        <v>1482634341540863.5</v>
      </c>
      <c r="G206" s="98">
        <f t="shared" si="32"/>
        <v>1.1503043752879554E+17</v>
      </c>
      <c r="H206" s="93">
        <f t="shared" si="29"/>
        <v>1.2725047222090573E-2</v>
      </c>
      <c r="I206"/>
      <c r="M206"/>
      <c r="N206"/>
    </row>
    <row r="207" spans="1:14" ht="12.75" x14ac:dyDescent="0.2">
      <c r="A207" s="6" t="str">
        <f t="shared" si="22"/>
        <v/>
      </c>
      <c r="B207" s="94">
        <f t="shared" si="26"/>
        <v>181</v>
      </c>
      <c r="C207" s="95">
        <f t="shared" si="23"/>
        <v>4.5107368401799208</v>
      </c>
      <c r="D207" s="96">
        <f t="shared" si="24"/>
        <v>1550895443134115.3</v>
      </c>
      <c r="E207" s="97">
        <f t="shared" si="31"/>
        <v>4.2672859465838497</v>
      </c>
      <c r="F207" s="98">
        <f t="shared" si="30"/>
        <v>1467191406547042.8</v>
      </c>
      <c r="G207" s="98">
        <f t="shared" si="32"/>
        <v>1.1526928264148925E+17</v>
      </c>
      <c r="H207" s="99">
        <f t="shared" si="29"/>
        <v>1.2568406048852419E-2</v>
      </c>
      <c r="I207"/>
      <c r="M207"/>
      <c r="N207"/>
    </row>
    <row r="208" spans="1:14" ht="12.75" x14ac:dyDescent="0.2">
      <c r="A208" s="6" t="str">
        <f t="shared" si="22"/>
        <v/>
      </c>
      <c r="B208" s="100">
        <f t="shared" si="26"/>
        <v>182</v>
      </c>
      <c r="C208" s="101">
        <f t="shared" si="23"/>
        <v>4.4637535630717586</v>
      </c>
      <c r="D208" s="102">
        <f t="shared" si="24"/>
        <v>1534741507989530</v>
      </c>
      <c r="E208" s="97">
        <f t="shared" si="31"/>
        <v>4.2228384263605259</v>
      </c>
      <c r="F208" s="98">
        <f t="shared" si="30"/>
        <v>1451909323150172.5</v>
      </c>
      <c r="G208" s="98">
        <f t="shared" si="32"/>
        <v>1.1550563997316486E+17</v>
      </c>
      <c r="H208" s="93">
        <f t="shared" si="29"/>
        <v>1.241398551770029E-2</v>
      </c>
      <c r="I208"/>
      <c r="M208"/>
      <c r="N208"/>
    </row>
    <row r="209" spans="1:14" ht="12.75" x14ac:dyDescent="0.2">
      <c r="A209" s="6" t="str">
        <f t="shared" si="22"/>
        <v/>
      </c>
      <c r="B209" s="94">
        <f t="shared" si="26"/>
        <v>183</v>
      </c>
      <c r="C209" s="95">
        <f t="shared" si="23"/>
        <v>4.4172596579677812</v>
      </c>
      <c r="D209" s="96">
        <f t="shared" si="24"/>
        <v>1518755830235739.5</v>
      </c>
      <c r="E209" s="97">
        <f t="shared" si="31"/>
        <v>4.1788538657411607</v>
      </c>
      <c r="F209" s="98">
        <f t="shared" si="30"/>
        <v>1436786415951244.3</v>
      </c>
      <c r="G209" s="98">
        <f t="shared" si="32"/>
        <v>1.1573953543622669E+17</v>
      </c>
      <c r="H209" s="99">
        <f t="shared" si="29"/>
        <v>1.2261747025681528E-2</v>
      </c>
      <c r="I209"/>
      <c r="M209"/>
      <c r="N209"/>
    </row>
    <row r="210" spans="1:14" ht="12.75" x14ac:dyDescent="0.2">
      <c r="A210" s="6" t="str">
        <f t="shared" si="22"/>
        <v/>
      </c>
      <c r="B210" s="100">
        <f t="shared" si="26"/>
        <v>184</v>
      </c>
      <c r="C210" s="101">
        <f t="shared" si="23"/>
        <v>4.371250027629709</v>
      </c>
      <c r="D210" s="102">
        <f t="shared" si="24"/>
        <v>1502936657324567.3</v>
      </c>
      <c r="E210" s="97">
        <f t="shared" si="31"/>
        <v>4.1353274426251465</v>
      </c>
      <c r="F210" s="98">
        <f t="shared" si="30"/>
        <v>1421821027000763.5</v>
      </c>
      <c r="G210" s="98">
        <f t="shared" si="32"/>
        <v>1.159709946731803E+17</v>
      </c>
      <c r="H210" s="93">
        <f t="shared" si="29"/>
        <v>1.2111652817256435E-2</v>
      </c>
      <c r="I210"/>
      <c r="M210"/>
      <c r="N210"/>
    </row>
    <row r="211" spans="1:14" ht="12.75" x14ac:dyDescent="0.2">
      <c r="A211" s="6" t="str">
        <f t="shared" si="22"/>
        <v/>
      </c>
      <c r="B211" s="94">
        <f t="shared" si="26"/>
        <v>185</v>
      </c>
      <c r="C211" s="95">
        <f t="shared" si="23"/>
        <v>4.3257196279114671</v>
      </c>
      <c r="D211" s="96">
        <f t="shared" si="24"/>
        <v>1487282254962163</v>
      </c>
      <c r="E211" s="97">
        <f t="shared" si="31"/>
        <v>4.0922543851350817</v>
      </c>
      <c r="F211" s="98">
        <f t="shared" si="30"/>
        <v>1407011515617135.5</v>
      </c>
      <c r="G211" s="98">
        <f t="shared" si="32"/>
        <v>1.1620004305944355E+17</v>
      </c>
      <c r="H211" s="99">
        <f t="shared" si="29"/>
        <v>1.1963665961204177E-2</v>
      </c>
      <c r="I211"/>
      <c r="M211"/>
      <c r="N211"/>
    </row>
    <row r="212" spans="1:14" ht="12.75" x14ac:dyDescent="0.2">
      <c r="A212" s="6" t="str">
        <f t="shared" si="22"/>
        <v/>
      </c>
      <c r="B212" s="100">
        <f t="shared" si="26"/>
        <v>186</v>
      </c>
      <c r="C212" s="101">
        <f t="shared" si="23"/>
        <v>4.2806634672061872</v>
      </c>
      <c r="D212" s="102">
        <f t="shared" si="24"/>
        <v>1471790906918868.5</v>
      </c>
      <c r="E212" s="97">
        <f t="shared" si="31"/>
        <v>4.04962997109401</v>
      </c>
      <c r="F212" s="98">
        <f t="shared" si="30"/>
        <v>1392356258206924</v>
      </c>
      <c r="G212" s="98">
        <f t="shared" si="32"/>
        <v>1.164267057061284E+17</v>
      </c>
      <c r="H212" s="93">
        <f t="shared" si="29"/>
        <v>1.1817750328282195E-2</v>
      </c>
      <c r="I212"/>
      <c r="M212"/>
      <c r="N212"/>
    </row>
    <row r="213" spans="1:14" ht="12.75" x14ac:dyDescent="0.2">
      <c r="A213" s="6" t="str">
        <f t="shared" si="22"/>
        <v/>
      </c>
      <c r="B213" s="94">
        <f t="shared" si="26"/>
        <v>187</v>
      </c>
      <c r="C213" s="95">
        <f t="shared" si="23"/>
        <v>4.236076605898953</v>
      </c>
      <c r="D213" s="96">
        <f t="shared" si="24"/>
        <v>1456460914841059</v>
      </c>
      <c r="E213" s="97">
        <f t="shared" si="31"/>
        <v>4.0074495275080393</v>
      </c>
      <c r="F213" s="98">
        <f t="shared" si="30"/>
        <v>1377853648086966.8</v>
      </c>
      <c r="G213" s="98">
        <f t="shared" si="32"/>
        <v>1.1665100746279373E+17</v>
      </c>
      <c r="H213" s="99">
        <f t="shared" si="29"/>
        <v>1.1673870569610596E-2</v>
      </c>
      <c r="I213"/>
      <c r="M213"/>
      <c r="N213"/>
    </row>
    <row r="214" spans="1:14" ht="12.75" x14ac:dyDescent="0.2">
      <c r="A214" s="6" t="str">
        <f t="shared" si="22"/>
        <v/>
      </c>
      <c r="B214" s="100">
        <f t="shared" si="26"/>
        <v>188</v>
      </c>
      <c r="C214" s="101">
        <f t="shared" si="23"/>
        <v>4.1919541558252726</v>
      </c>
      <c r="D214" s="102">
        <f t="shared" si="24"/>
        <v>1441290598064952.3</v>
      </c>
      <c r="E214" s="97">
        <f t="shared" si="31"/>
        <v>3.9657084300543488</v>
      </c>
      <c r="F214" s="98">
        <f t="shared" si="30"/>
        <v>1363502095308338</v>
      </c>
      <c r="G214" s="98">
        <f t="shared" si="32"/>
        <v>1.168729729201695E+17</v>
      </c>
      <c r="H214" s="93">
        <f t="shared" si="29"/>
        <v>1.1531992095754272E-2</v>
      </c>
      <c r="I214"/>
      <c r="M214"/>
      <c r="N214"/>
    </row>
    <row r="215" spans="1:14" ht="12.75" x14ac:dyDescent="0.2">
      <c r="A215" s="6" t="str">
        <f t="shared" si="22"/>
        <v/>
      </c>
      <c r="B215" s="94">
        <f t="shared" si="26"/>
        <v>189</v>
      </c>
      <c r="C215" s="95">
        <f t="shared" si="23"/>
        <v>4.148291279735167</v>
      </c>
      <c r="D215" s="96">
        <f t="shared" si="24"/>
        <v>1426278293432352</v>
      </c>
      <c r="E215" s="97">
        <f t="shared" si="31"/>
        <v>3.9244021025744722</v>
      </c>
      <c r="F215" s="98">
        <f t="shared" si="30"/>
        <v>1349300026482130.5</v>
      </c>
      <c r="G215" s="98">
        <f t="shared" si="32"/>
        <v>1.1709262641285264E+17</v>
      </c>
      <c r="H215" s="99">
        <f t="shared" si="29"/>
        <v>1.1392081056476515E-2</v>
      </c>
      <c r="I215"/>
      <c r="M215"/>
      <c r="N215"/>
    </row>
    <row r="216" spans="1:14" ht="12.75" x14ac:dyDescent="0.2">
      <c r="A216" s="6" t="str">
        <f t="shared" si="22"/>
        <v/>
      </c>
      <c r="B216" s="100">
        <f t="shared" si="26"/>
        <v>190</v>
      </c>
      <c r="C216" s="101">
        <f t="shared" si="23"/>
        <v>4.1050831907628584</v>
      </c>
      <c r="D216" s="102">
        <f t="shared" si="24"/>
        <v>1411422355108312.3</v>
      </c>
      <c r="E216" s="97">
        <f t="shared" si="31"/>
        <v>3.8835260165728522</v>
      </c>
      <c r="F216" s="98">
        <f t="shared" si="30"/>
        <v>1335245884607043.5</v>
      </c>
      <c r="G216" s="98">
        <f t="shared" si="32"/>
        <v>1.1730999202197472E+17</v>
      </c>
      <c r="H216" s="93">
        <f t="shared" si="29"/>
        <v>1.1254104321139144E-2</v>
      </c>
      <c r="I216"/>
      <c r="M216"/>
      <c r="N216"/>
    </row>
    <row r="217" spans="1:14" ht="12.75" x14ac:dyDescent="0.2">
      <c r="A217" s="6" t="str">
        <f t="shared" si="22"/>
        <v/>
      </c>
      <c r="B217" s="103">
        <f t="shared" si="26"/>
        <v>191</v>
      </c>
      <c r="C217" s="104">
        <f t="shared" si="23"/>
        <v>4.0623251519019661</v>
      </c>
      <c r="D217" s="105">
        <f t="shared" si="24"/>
        <v>1396721154400699.3</v>
      </c>
      <c r="E217" s="106">
        <f t="shared" si="31"/>
        <v>3.8430756907205761</v>
      </c>
      <c r="F217" s="107">
        <f t="shared" si="30"/>
        <v>1321338128898758.3</v>
      </c>
      <c r="G217" s="107">
        <f t="shared" si="32"/>
        <v>1.1752509357784195E+17</v>
      </c>
      <c r="H217" s="108">
        <f t="shared" si="29"/>
        <v>1.1118029459725166E-2</v>
      </c>
      <c r="I217"/>
      <c r="M217"/>
      <c r="N217"/>
    </row>
  </sheetData>
  <mergeCells count="5">
    <mergeCell ref="E21:H21"/>
    <mergeCell ref="F22:G22"/>
    <mergeCell ref="A2:C2"/>
    <mergeCell ref="E20:H20"/>
    <mergeCell ref="G2:J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4407-14A3-411F-9BAC-0001252095CF}">
  <dimension ref="A1:S219"/>
  <sheetViews>
    <sheetView workbookViewId="0">
      <pane ySplit="20" topLeftCell="A21" activePane="bottomLeft" state="frozen"/>
      <selection pane="bottomLeft" activeCell="A21" sqref="A21"/>
    </sheetView>
  </sheetViews>
  <sheetFormatPr baseColWidth="10" defaultRowHeight="11.25" x14ac:dyDescent="0.2"/>
  <cols>
    <col min="1" max="1" width="12" style="6"/>
    <col min="2" max="2" width="11.1640625" customWidth="1"/>
    <col min="3" max="3" width="10.6640625" customWidth="1"/>
    <col min="4" max="4" width="8.83203125" style="5" customWidth="1"/>
    <col min="5" max="5" width="9.5" style="5" customWidth="1"/>
    <col min="6" max="6" width="8.33203125" style="5" customWidth="1"/>
    <col min="7" max="7" width="9.5" style="5" bestFit="1" customWidth="1"/>
    <col min="8" max="8" width="8.6640625" style="81" customWidth="1"/>
    <col min="10" max="11" width="11.5" customWidth="1"/>
    <col min="12" max="12" width="10.1640625" customWidth="1"/>
    <col min="13" max="13" width="12" style="9"/>
    <col min="15" max="15" width="12" style="9"/>
    <col min="16" max="16" width="12" style="11"/>
  </cols>
  <sheetData>
    <row r="1" spans="1:19" x14ac:dyDescent="0.2">
      <c r="I1" s="5"/>
      <c r="J1" s="5"/>
      <c r="K1" s="5"/>
      <c r="L1" s="5"/>
      <c r="M1"/>
      <c r="O1" s="21"/>
      <c r="P1" s="39"/>
      <c r="R1" s="9"/>
      <c r="S1" s="9"/>
    </row>
    <row r="2" spans="1:19" s="13" customFormat="1" ht="12.75" x14ac:dyDescent="0.2">
      <c r="A2" s="115" t="s">
        <v>16</v>
      </c>
      <c r="B2" s="115"/>
      <c r="C2" s="115"/>
      <c r="D2" s="15"/>
      <c r="E2" s="15"/>
      <c r="F2" s="15"/>
      <c r="G2" s="117" t="s">
        <v>17</v>
      </c>
      <c r="H2" s="117"/>
      <c r="I2" s="117"/>
      <c r="J2" s="117"/>
      <c r="K2" s="117" t="s">
        <v>17</v>
      </c>
      <c r="L2" s="117"/>
      <c r="M2" s="117"/>
      <c r="N2" s="117"/>
      <c r="O2" s="38"/>
      <c r="P2" s="40"/>
      <c r="R2" s="14"/>
      <c r="S2" s="14"/>
    </row>
    <row r="3" spans="1:19" ht="23.25" thickBot="1" x14ac:dyDescent="0.25">
      <c r="A3" s="2"/>
      <c r="B3" s="47" t="s">
        <v>24</v>
      </c>
      <c r="C3" s="48" t="s">
        <v>25</v>
      </c>
      <c r="D3" s="49" t="s">
        <v>29</v>
      </c>
      <c r="E3" s="49"/>
      <c r="F3" s="50" t="s">
        <v>12</v>
      </c>
      <c r="H3" s="121" t="s">
        <v>24</v>
      </c>
      <c r="I3" s="48" t="s">
        <v>25</v>
      </c>
      <c r="J3" s="49" t="s">
        <v>29</v>
      </c>
      <c r="K3" s="50"/>
      <c r="L3" s="8" t="s">
        <v>2</v>
      </c>
      <c r="M3" s="8" t="s">
        <v>11</v>
      </c>
      <c r="N3" s="50" t="s">
        <v>12</v>
      </c>
      <c r="O3" s="21"/>
      <c r="P3" s="20"/>
      <c r="Q3" s="9"/>
      <c r="R3" s="9"/>
    </row>
    <row r="4" spans="1:19" s="13" customFormat="1" ht="14.25" thickTop="1" thickBot="1" x14ac:dyDescent="0.25">
      <c r="A4" s="52" t="s">
        <v>5</v>
      </c>
      <c r="B4" s="53">
        <v>66.2</v>
      </c>
      <c r="C4" s="54">
        <f>LN(2)/B4</f>
        <v>1.0470501216917602E-2</v>
      </c>
      <c r="D4" s="54">
        <f>C4/(60*60)</f>
        <v>2.9084725602548893E-6</v>
      </c>
      <c r="E4" s="55"/>
      <c r="F4" s="56">
        <v>0.86</v>
      </c>
      <c r="G4" s="57" t="s">
        <v>4</v>
      </c>
      <c r="H4" s="53">
        <v>6.02</v>
      </c>
      <c r="I4" s="58">
        <f>LN(2)/H4</f>
        <v>0.11514072766776501</v>
      </c>
      <c r="J4" s="54">
        <f>I4/(60*60)</f>
        <v>3.1983535463268061E-5</v>
      </c>
      <c r="K4" s="56" t="s">
        <v>18</v>
      </c>
      <c r="L4" s="57"/>
      <c r="M4" s="57"/>
      <c r="N4" s="59">
        <f>100%-ZerfWahr1</f>
        <v>0.14000000000000001</v>
      </c>
      <c r="O4" s="38"/>
      <c r="P4" s="40"/>
    </row>
    <row r="5" spans="1:19" ht="13.5" thickTop="1" x14ac:dyDescent="0.2">
      <c r="A5" s="3"/>
      <c r="B5" s="3"/>
      <c r="C5" s="3"/>
      <c r="D5" s="22"/>
      <c r="E5"/>
      <c r="F5"/>
      <c r="G5" s="51"/>
      <c r="H5" s="122"/>
      <c r="I5" s="26"/>
      <c r="M5" s="21"/>
      <c r="N5" s="9"/>
    </row>
    <row r="6" spans="1:19" x14ac:dyDescent="0.2">
      <c r="A6" s="6" t="s">
        <v>20</v>
      </c>
      <c r="D6"/>
      <c r="E6"/>
      <c r="F6"/>
      <c r="G6" s="1"/>
      <c r="H6" s="82"/>
      <c r="M6"/>
      <c r="Q6" s="9"/>
      <c r="R6" s="9"/>
    </row>
    <row r="7" spans="1:19" x14ac:dyDescent="0.2">
      <c r="A7" t="str">
        <f>G4</f>
        <v>Tc-99m</v>
      </c>
      <c r="B7" s="82">
        <f>Betrieb!B13/10^9</f>
        <v>20.292876103979133</v>
      </c>
      <c r="C7" s="83" t="s">
        <v>23</v>
      </c>
      <c r="D7"/>
      <c r="E7"/>
      <c r="F7"/>
      <c r="G7" s="1"/>
      <c r="H7" s="82"/>
      <c r="M7"/>
      <c r="Q7" s="9"/>
      <c r="R7" s="9"/>
    </row>
    <row r="8" spans="1:19" x14ac:dyDescent="0.2">
      <c r="A8" s="16" t="s">
        <v>22</v>
      </c>
      <c r="B8" s="21">
        <v>0.93</v>
      </c>
      <c r="D8"/>
    </row>
    <row r="9" spans="1:19" x14ac:dyDescent="0.2">
      <c r="A9" s="16" t="s">
        <v>76</v>
      </c>
      <c r="B9">
        <v>24</v>
      </c>
      <c r="C9" s="10" t="s">
        <v>3</v>
      </c>
      <c r="D9"/>
      <c r="E9"/>
      <c r="F9"/>
      <c r="G9"/>
    </row>
    <row r="10" spans="1:19" x14ac:dyDescent="0.2">
      <c r="A10" s="16"/>
      <c r="D10"/>
      <c r="E10"/>
      <c r="F10"/>
      <c r="G10"/>
    </row>
    <row r="11" spans="1:19" x14ac:dyDescent="0.2">
      <c r="A11" s="6" t="s">
        <v>86</v>
      </c>
      <c r="D11"/>
      <c r="E11"/>
      <c r="F11"/>
      <c r="G11"/>
    </row>
    <row r="12" spans="1:19" x14ac:dyDescent="0.2">
      <c r="A12" s="18" t="s">
        <v>5</v>
      </c>
      <c r="B12" s="5">
        <v>30</v>
      </c>
      <c r="C12" t="s">
        <v>23</v>
      </c>
      <c r="D12"/>
      <c r="E12"/>
      <c r="F12"/>
      <c r="G12"/>
    </row>
    <row r="13" spans="1:19" s="44" customFormat="1" ht="30" x14ac:dyDescent="0.4">
      <c r="A13" s="42"/>
      <c r="B13" s="43"/>
      <c r="E13" s="119" t="s">
        <v>77</v>
      </c>
      <c r="F13" s="120"/>
      <c r="G13" s="120"/>
      <c r="H13" s="120"/>
      <c r="I13" s="120"/>
      <c r="J13" s="120"/>
      <c r="K13" s="120"/>
      <c r="L13" s="120"/>
      <c r="M13" s="120"/>
      <c r="N13" s="120"/>
      <c r="O13" s="45"/>
      <c r="P13" s="46"/>
    </row>
    <row r="14" spans="1:19" x14ac:dyDescent="0.2">
      <c r="L14" s="9"/>
      <c r="O14" s="11"/>
      <c r="P14"/>
    </row>
    <row r="15" spans="1:19" x14ac:dyDescent="0.2">
      <c r="D15" s="116" t="s">
        <v>8</v>
      </c>
      <c r="E15" s="116"/>
      <c r="F15" s="116"/>
      <c r="G15" s="116"/>
      <c r="H15" s="123"/>
      <c r="I15" s="118" t="s">
        <v>21</v>
      </c>
      <c r="J15" s="118"/>
      <c r="K15" s="34"/>
      <c r="L15" s="11"/>
      <c r="M15"/>
      <c r="O15"/>
      <c r="P15"/>
    </row>
    <row r="16" spans="1:19" x14ac:dyDescent="0.2">
      <c r="A16"/>
      <c r="D16" s="113" t="s">
        <v>27</v>
      </c>
      <c r="E16" s="113"/>
      <c r="F16" s="114"/>
      <c r="G16" s="114"/>
      <c r="H16" s="124"/>
      <c r="I16" s="33" t="s">
        <v>8</v>
      </c>
      <c r="J16" s="33"/>
      <c r="K16" s="27"/>
      <c r="L16" s="26"/>
      <c r="N16" s="9"/>
      <c r="O16"/>
      <c r="P16"/>
    </row>
    <row r="17" spans="1:16" x14ac:dyDescent="0.2">
      <c r="A17" s="19" t="s">
        <v>7</v>
      </c>
      <c r="B17" s="12" t="s">
        <v>13</v>
      </c>
      <c r="C17" s="12" t="s">
        <v>30</v>
      </c>
      <c r="D17" s="36" t="s">
        <v>14</v>
      </c>
      <c r="E17" s="113" t="s">
        <v>28</v>
      </c>
      <c r="F17" s="114"/>
      <c r="G17" s="35"/>
      <c r="H17" s="124"/>
      <c r="I17" s="33" t="s">
        <v>15</v>
      </c>
      <c r="J17" s="118" t="s">
        <v>28</v>
      </c>
      <c r="K17" s="118"/>
      <c r="L17" s="26"/>
      <c r="N17" s="9"/>
      <c r="O17"/>
      <c r="P17"/>
    </row>
    <row r="18" spans="1:16" x14ac:dyDescent="0.2">
      <c r="A18" s="19">
        <v>1</v>
      </c>
      <c r="B18" s="12" t="str">
        <f>A4</f>
        <v>Mo-99</v>
      </c>
      <c r="C18" s="12"/>
      <c r="D18" s="36" t="str">
        <f>$G$4</f>
        <v>Tc-99m</v>
      </c>
      <c r="E18" s="36" t="str">
        <f>$G$4</f>
        <v>Tc-99m</v>
      </c>
      <c r="F18" s="36" t="str">
        <f>$K$4</f>
        <v>Tc-99</v>
      </c>
      <c r="G18" s="36"/>
      <c r="H18" s="125"/>
      <c r="I18" s="33" t="str">
        <f>$G$4</f>
        <v>Tc-99m</v>
      </c>
      <c r="J18" s="33" t="str">
        <f>$G$4</f>
        <v>Tc-99m</v>
      </c>
      <c r="K18" s="33" t="str">
        <f>$K$4</f>
        <v>Tc-99</v>
      </c>
      <c r="L18" s="26"/>
      <c r="N18" s="9"/>
      <c r="O18"/>
      <c r="P18"/>
    </row>
    <row r="19" spans="1:16" x14ac:dyDescent="0.2">
      <c r="A19" s="19"/>
      <c r="B19" s="12"/>
      <c r="C19" s="12"/>
      <c r="D19" s="37">
        <f>$F$4</f>
        <v>0.86</v>
      </c>
      <c r="E19" s="37">
        <f>$F$4</f>
        <v>0.86</v>
      </c>
      <c r="F19" s="37">
        <f>$N$4</f>
        <v>0.14000000000000001</v>
      </c>
      <c r="G19" s="37"/>
      <c r="H19" s="125"/>
      <c r="I19" s="28"/>
      <c r="J19" s="27"/>
      <c r="K19" s="33"/>
      <c r="L19" s="26"/>
      <c r="N19" s="9"/>
      <c r="O19"/>
      <c r="P19"/>
    </row>
    <row r="20" spans="1:16" ht="12" thickBot="1" x14ac:dyDescent="0.25">
      <c r="A20" s="84" t="s">
        <v>6</v>
      </c>
      <c r="B20" s="85" t="s">
        <v>10</v>
      </c>
      <c r="C20" s="85"/>
      <c r="D20" s="86" t="s">
        <v>10</v>
      </c>
      <c r="E20" s="86" t="s">
        <v>26</v>
      </c>
      <c r="F20" s="87"/>
      <c r="G20" s="88"/>
      <c r="H20" s="126"/>
      <c r="I20" s="85" t="s">
        <v>10</v>
      </c>
      <c r="J20" s="85"/>
      <c r="K20" s="109"/>
      <c r="L20" s="86"/>
      <c r="N20" s="9"/>
      <c r="O20"/>
      <c r="P20"/>
    </row>
    <row r="21" spans="1:16" ht="21.75" customHeight="1" thickTop="1" x14ac:dyDescent="0.2">
      <c r="A21" s="89">
        <v>0</v>
      </c>
      <c r="B21" s="90">
        <f t="shared" ref="B21:B84" si="0">Ao_MuNuk*EXP(-lambdaMNuk*t)</f>
        <v>30</v>
      </c>
      <c r="C21" s="91">
        <f t="shared" ref="C21:C52" si="1">B21*10^9/($D$4)</f>
        <v>1.0314692464339734E+16</v>
      </c>
      <c r="D21" s="41">
        <f>Ao_MuNuk*ZerfWahr1*(lambdaTNuk1/(lambdaTNuk1-lambdaMNuk))*(1-EXP(-(lambdaTNuk1-lambdaMNuk)*A21))</f>
        <v>0</v>
      </c>
      <c r="E21" s="92">
        <f t="shared" ref="E21:E52" si="2">D21*10^9/$J$4</f>
        <v>0</v>
      </c>
      <c r="F21" s="92">
        <f>E21*($F$19/$E$19)</f>
        <v>0</v>
      </c>
      <c r="G21" s="93"/>
      <c r="H21" s="127"/>
      <c r="I21" s="90"/>
      <c r="J21" s="91"/>
      <c r="K21" s="110"/>
      <c r="L21" s="92"/>
      <c r="N21" s="9"/>
      <c r="O21"/>
      <c r="P21"/>
    </row>
    <row r="22" spans="1:16" ht="12.75" x14ac:dyDescent="0.2">
      <c r="A22" s="94">
        <f t="shared" ref="A22:A85" si="3">A21+dt</f>
        <v>1</v>
      </c>
      <c r="B22" s="95">
        <f t="shared" si="0"/>
        <v>29.68752370994256</v>
      </c>
      <c r="C22" s="96">
        <f t="shared" si="1"/>
        <v>1.0207255903195058E+16</v>
      </c>
      <c r="D22" s="97">
        <f t="shared" ref="D22:D85" si="4">($D21-$H21)*EXP(-lambdaTNuk1*dt)+Ao_MuNuk_t*ZerfWahr1*(lambdaTNuk1/(lambdaTNuk1-lambdaMNuk))*(1-EXP(-(lambdaTNuk1-lambdaMNuk)*dt))</f>
        <v>2.7910703211670702</v>
      </c>
      <c r="E22" s="98">
        <f t="shared" si="2"/>
        <v>87265847278594.766</v>
      </c>
      <c r="F22" s="98">
        <f>IF(H21&gt;0,E22*($F$19/$E$19),E22*($F$19/$E$19)+F21)</f>
        <v>14206068161631.707</v>
      </c>
      <c r="G22" s="99">
        <f>E22/(E22+F22)</f>
        <v>0.86</v>
      </c>
      <c r="H22" s="128"/>
      <c r="I22" s="95"/>
      <c r="J22" s="96"/>
      <c r="K22" s="111"/>
      <c r="L22" s="98"/>
      <c r="N22" s="9"/>
      <c r="O22"/>
      <c r="P22"/>
    </row>
    <row r="23" spans="1:16" ht="12.75" x14ac:dyDescent="0.2">
      <c r="A23" s="100">
        <f t="shared" si="3"/>
        <v>2</v>
      </c>
      <c r="B23" s="101">
        <f>Ao_MuNuk*EXP(-lambdaMNuk*t)</f>
        <v>29.378302134280052</v>
      </c>
      <c r="C23" s="102">
        <f t="shared" si="1"/>
        <v>1.0100938387985146E+16</v>
      </c>
      <c r="D23" s="97">
        <f t="shared" si="4"/>
        <v>5.249514380522208</v>
      </c>
      <c r="E23" s="98">
        <f t="shared" si="2"/>
        <v>164131772941458.78</v>
      </c>
      <c r="F23" s="98">
        <f t="shared" ref="F23:F86" si="5">IF(H22&gt;0,E23*($F$19/$E$19),E23*($F$19/$E$19)+F22)</f>
        <v>40925193989311.047</v>
      </c>
      <c r="G23" s="93">
        <f t="shared" ref="G23:G86" si="6">E23/(E23+F23)</f>
        <v>0.80042036804763639</v>
      </c>
      <c r="H23" s="129"/>
      <c r="I23" s="101"/>
      <c r="J23" s="102"/>
      <c r="K23" s="111"/>
      <c r="L23" s="98"/>
      <c r="N23" s="9"/>
      <c r="O23"/>
      <c r="P23"/>
    </row>
    <row r="24" spans="1:16" ht="12.75" x14ac:dyDescent="0.2">
      <c r="A24" s="94">
        <f t="shared" si="3"/>
        <v>3</v>
      </c>
      <c r="B24" s="95">
        <f t="shared" si="0"/>
        <v>29.072301372309841</v>
      </c>
      <c r="C24" s="96">
        <f t="shared" si="1"/>
        <v>9995728262865934</v>
      </c>
      <c r="D24" s="97">
        <f t="shared" si="4"/>
        <v>7.4118111777444078</v>
      </c>
      <c r="E24" s="98">
        <f t="shared" si="2"/>
        <v>231738332563534.31</v>
      </c>
      <c r="F24" s="98">
        <f t="shared" si="5"/>
        <v>78650038825235.25</v>
      </c>
      <c r="G24" s="99">
        <f t="shared" si="6"/>
        <v>0.74660765004393792</v>
      </c>
      <c r="H24" s="128"/>
      <c r="I24" s="95"/>
      <c r="J24" s="96"/>
      <c r="K24" s="111"/>
      <c r="L24" s="98"/>
      <c r="N24" s="9"/>
      <c r="O24"/>
      <c r="P24"/>
    </row>
    <row r="25" spans="1:16" ht="12.75" x14ac:dyDescent="0.2">
      <c r="A25" s="100">
        <f t="shared" si="3"/>
        <v>4</v>
      </c>
      <c r="B25" s="101">
        <f t="shared" si="0"/>
        <v>28.769487876434798</v>
      </c>
      <c r="C25" s="102">
        <f t="shared" si="1"/>
        <v>9891613993399178</v>
      </c>
      <c r="D25" s="97">
        <f t="shared" si="4"/>
        <v>9.310469128536953</v>
      </c>
      <c r="E25" s="98">
        <f t="shared" si="2"/>
        <v>291101937096031.56</v>
      </c>
      <c r="F25" s="98">
        <f t="shared" si="5"/>
        <v>126038726259472.95</v>
      </c>
      <c r="G25" s="93">
        <f t="shared" si="6"/>
        <v>0.69785077952935615</v>
      </c>
      <c r="H25" s="129"/>
      <c r="I25" s="101"/>
      <c r="J25" s="102"/>
      <c r="K25" s="111"/>
      <c r="L25" s="98"/>
      <c r="N25" s="9"/>
      <c r="O25"/>
      <c r="P25"/>
    </row>
    <row r="26" spans="1:16" ht="12.75" x14ac:dyDescent="0.2">
      <c r="A26" s="94">
        <f t="shared" si="3"/>
        <v>5</v>
      </c>
      <c r="B26" s="95">
        <f t="shared" si="0"/>
        <v>28.469828448485433</v>
      </c>
      <c r="C26" s="96">
        <f t="shared" si="1"/>
        <v>9788584165287922</v>
      </c>
      <c r="D26" s="97">
        <f t="shared" si="4"/>
        <v>10.974457935361581</v>
      </c>
      <c r="E26" s="98">
        <f t="shared" si="2"/>
        <v>343128355774343.69</v>
      </c>
      <c r="F26" s="98">
        <f t="shared" si="5"/>
        <v>181896830687854.5</v>
      </c>
      <c r="G26" s="99">
        <f t="shared" si="6"/>
        <v>0.65354646714467468</v>
      </c>
      <c r="H26" s="128"/>
      <c r="I26" s="95"/>
      <c r="J26" s="96"/>
      <c r="K26" s="111"/>
      <c r="L26" s="98"/>
      <c r="N26" s="9"/>
      <c r="O26"/>
      <c r="P26"/>
    </row>
    <row r="27" spans="1:16" ht="12.75" x14ac:dyDescent="0.2">
      <c r="A27" s="100">
        <f t="shared" si="3"/>
        <v>6</v>
      </c>
      <c r="B27" s="101">
        <f t="shared" si="0"/>
        <v>28.173290236080284</v>
      </c>
      <c r="C27" s="102">
        <f t="shared" si="1"/>
        <v>9686627483125118</v>
      </c>
      <c r="D27" s="97">
        <f t="shared" si="4"/>
        <v>12.429593487877277</v>
      </c>
      <c r="E27" s="98">
        <f t="shared" si="2"/>
        <v>388624750448624.38</v>
      </c>
      <c r="F27" s="98">
        <f t="shared" si="5"/>
        <v>245161324946932.88</v>
      </c>
      <c r="G27" s="93">
        <f t="shared" si="6"/>
        <v>0.61317969191114952</v>
      </c>
      <c r="H27" s="129"/>
      <c r="I27" s="101"/>
      <c r="J27" s="102"/>
      <c r="K27" s="111"/>
      <c r="L27" s="98"/>
      <c r="N27" s="9"/>
      <c r="O27"/>
      <c r="P27"/>
    </row>
    <row r="28" spans="1:16" ht="12.75" x14ac:dyDescent="0.2">
      <c r="A28" s="94">
        <f t="shared" si="3"/>
        <v>7</v>
      </c>
      <c r="B28" s="95">
        <f t="shared" si="0"/>
        <v>27.879840729024224</v>
      </c>
      <c r="C28" s="96">
        <f t="shared" si="1"/>
        <v>9585732769155272</v>
      </c>
      <c r="D28" s="97">
        <f t="shared" si="4"/>
        <v>13.698880901543125</v>
      </c>
      <c r="E28" s="98">
        <f t="shared" si="2"/>
        <v>428310401058563.31</v>
      </c>
      <c r="F28" s="98">
        <f t="shared" si="5"/>
        <v>314886273956466.44</v>
      </c>
      <c r="G28" s="99">
        <f t="shared" si="6"/>
        <v>0.57630828481559282</v>
      </c>
      <c r="H28" s="128"/>
      <c r="I28" s="95"/>
      <c r="J28" s="96"/>
      <c r="K28" s="111"/>
      <c r="L28" s="98"/>
      <c r="N28" s="9"/>
      <c r="O28"/>
      <c r="P28"/>
    </row>
    <row r="29" spans="1:16" ht="12.75" x14ac:dyDescent="0.2">
      <c r="A29" s="100">
        <f t="shared" si="3"/>
        <v>8</v>
      </c>
      <c r="B29" s="101">
        <f t="shared" si="0"/>
        <v>27.589447755744295</v>
      </c>
      <c r="C29" s="102">
        <f t="shared" si="1"/>
        <v>9485888962049016</v>
      </c>
      <c r="D29" s="97">
        <f t="shared" si="4"/>
        <v>14.802820247252146</v>
      </c>
      <c r="E29" s="98">
        <f t="shared" si="2"/>
        <v>462826264602693.88</v>
      </c>
      <c r="F29" s="98">
        <f t="shared" si="5"/>
        <v>390230084473184.06</v>
      </c>
      <c r="G29" s="93">
        <f t="shared" si="6"/>
        <v>0.54255063584495544</v>
      </c>
      <c r="H29" s="129"/>
      <c r="I29" s="101"/>
      <c r="J29" s="102"/>
      <c r="K29" s="111"/>
      <c r="L29" s="98"/>
      <c r="N29" s="9"/>
      <c r="O29"/>
      <c r="P29"/>
    </row>
    <row r="30" spans="1:16" ht="12.75" x14ac:dyDescent="0.2">
      <c r="A30" s="94">
        <f t="shared" si="3"/>
        <v>9</v>
      </c>
      <c r="B30" s="95">
        <f t="shared" si="0"/>
        <v>27.302079479762675</v>
      </c>
      <c r="C30" s="96">
        <f t="shared" si="1"/>
        <v>9387085115690418</v>
      </c>
      <c r="D30" s="97">
        <f t="shared" si="4"/>
        <v>15.759679029696519</v>
      </c>
      <c r="E30" s="98">
        <f t="shared" si="2"/>
        <v>492743494470645.5</v>
      </c>
      <c r="F30" s="98">
        <f t="shared" si="5"/>
        <v>470444141712591.5</v>
      </c>
      <c r="G30" s="99">
        <f t="shared" si="6"/>
        <v>0.51157580928178137</v>
      </c>
      <c r="H30" s="128"/>
      <c r="I30" s="95"/>
      <c r="J30" s="96"/>
      <c r="K30" s="111"/>
      <c r="L30" s="98"/>
      <c r="N30" s="9"/>
      <c r="O30"/>
      <c r="P30"/>
    </row>
    <row r="31" spans="1:16" ht="12.75" x14ac:dyDescent="0.2">
      <c r="A31" s="100">
        <f t="shared" si="3"/>
        <v>10</v>
      </c>
      <c r="B31" s="101">
        <f t="shared" si="0"/>
        <v>27.017704396206351</v>
      </c>
      <c r="C31" s="102">
        <f t="shared" si="1"/>
        <v>9289310397976938</v>
      </c>
      <c r="D31" s="97">
        <f t="shared" si="4"/>
        <v>16.58573503085189</v>
      </c>
      <c r="E31" s="98">
        <f t="shared" si="2"/>
        <v>518571033208633.5</v>
      </c>
      <c r="F31" s="98">
        <f t="shared" si="5"/>
        <v>554862682002369.06</v>
      </c>
      <c r="G31" s="93">
        <f t="shared" si="6"/>
        <v>0.4830955333899673</v>
      </c>
      <c r="H31" s="129"/>
      <c r="I31" s="101"/>
      <c r="J31" s="102"/>
      <c r="K31" s="111"/>
      <c r="L31" s="98"/>
      <c r="N31" s="9"/>
      <c r="O31"/>
      <c r="P31"/>
    </row>
    <row r="32" spans="1:16" ht="12.75" x14ac:dyDescent="0.2">
      <c r="A32" s="94">
        <f t="shared" si="3"/>
        <v>11</v>
      </c>
      <c r="B32" s="95">
        <f t="shared" si="0"/>
        <v>26.736291328353182</v>
      </c>
      <c r="C32" s="96">
        <f t="shared" si="1"/>
        <v>9192554089631878</v>
      </c>
      <c r="D32" s="97">
        <f t="shared" si="4"/>
        <v>17.295492741652719</v>
      </c>
      <c r="E32" s="98">
        <f t="shared" si="2"/>
        <v>540762379491034.31</v>
      </c>
      <c r="F32" s="98">
        <f t="shared" si="5"/>
        <v>642893767035793.25</v>
      </c>
      <c r="G32" s="99">
        <f t="shared" si="6"/>
        <v>0.45685766181148113</v>
      </c>
      <c r="H32" s="128"/>
      <c r="I32" s="95"/>
      <c r="J32" s="96"/>
      <c r="K32" s="111"/>
      <c r="L32" s="98"/>
      <c r="N32" s="9"/>
      <c r="O32"/>
      <c r="P32"/>
    </row>
    <row r="33" spans="1:16" ht="12.75" x14ac:dyDescent="0.2">
      <c r="A33" s="100">
        <f t="shared" si="3"/>
        <v>12</v>
      </c>
      <c r="B33" s="101">
        <f t="shared" si="0"/>
        <v>26.457809424213892</v>
      </c>
      <c r="C33" s="102">
        <f t="shared" si="1"/>
        <v>9096805583029194</v>
      </c>
      <c r="D33" s="97">
        <f t="shared" si="4"/>
        <v>17.90187625439156</v>
      </c>
      <c r="E33" s="98">
        <f t="shared" si="2"/>
        <v>559721619110908.5</v>
      </c>
      <c r="F33" s="98">
        <f t="shared" si="5"/>
        <v>734011239914313.25</v>
      </c>
      <c r="G33" s="93">
        <f t="shared" si="6"/>
        <v>0.432640799996869</v>
      </c>
      <c r="H33" s="129"/>
      <c r="I33" s="101"/>
      <c r="J33" s="102"/>
      <c r="K33" s="111"/>
      <c r="L33" s="98"/>
      <c r="N33" s="9"/>
      <c r="O33"/>
      <c r="P33"/>
    </row>
    <row r="34" spans="1:16" ht="12.75" x14ac:dyDescent="0.2">
      <c r="A34" s="94">
        <f t="shared" si="3"/>
        <v>13</v>
      </c>
      <c r="B34" s="95">
        <f t="shared" si="0"/>
        <v>26.182228153149715</v>
      </c>
      <c r="C34" s="96">
        <f t="shared" si="1"/>
        <v>9002054381030567</v>
      </c>
      <c r="D34" s="97">
        <f t="shared" si="4"/>
        <v>18.416401175960505</v>
      </c>
      <c r="E34" s="98">
        <f t="shared" si="2"/>
        <v>575808800034351.38</v>
      </c>
      <c r="F34" s="98">
        <f t="shared" si="5"/>
        <v>827747556198975.13</v>
      </c>
      <c r="G34" s="99">
        <f t="shared" si="6"/>
        <v>0.4102498609885738</v>
      </c>
      <c r="H34" s="128"/>
      <c r="I34" s="95"/>
      <c r="J34" s="96"/>
      <c r="K34" s="111"/>
      <c r="L34" s="98"/>
      <c r="N34" s="9"/>
      <c r="O34"/>
      <c r="P34"/>
    </row>
    <row r="35" spans="1:16" ht="12.75" x14ac:dyDescent="0.2">
      <c r="A35" s="100">
        <f t="shared" si="3"/>
        <v>14</v>
      </c>
      <c r="B35" s="101">
        <f t="shared" si="0"/>
        <v>25.909517302525259</v>
      </c>
      <c r="C35" s="102">
        <f t="shared" si="1"/>
        <v>8908290095834575</v>
      </c>
      <c r="D35" s="97">
        <f t="shared" si="4"/>
        <v>18.849327843616354</v>
      </c>
      <c r="E35" s="98">
        <f t="shared" si="2"/>
        <v>589344722857925.75</v>
      </c>
      <c r="F35" s="98">
        <f t="shared" si="5"/>
        <v>923687394803753.75</v>
      </c>
      <c r="G35" s="93">
        <f t="shared" si="6"/>
        <v>0.38951236789918942</v>
      </c>
      <c r="H35" s="129"/>
      <c r="I35" s="101"/>
      <c r="J35" s="102"/>
      <c r="K35" s="111"/>
      <c r="L35" s="98"/>
      <c r="N35" s="9"/>
      <c r="O35"/>
      <c r="P35"/>
    </row>
    <row r="36" spans="1:16" ht="12.75" x14ac:dyDescent="0.2">
      <c r="A36" s="94">
        <f t="shared" si="3"/>
        <v>15</v>
      </c>
      <c r="B36" s="95">
        <f t="shared" si="0"/>
        <v>25.639646974396189</v>
      </c>
      <c r="C36" s="96">
        <f t="shared" si="1"/>
        <v>8815502447837848</v>
      </c>
      <c r="D36" s="97">
        <f t="shared" si="4"/>
        <v>19.20979787679698</v>
      </c>
      <c r="E36" s="98">
        <f t="shared" si="2"/>
        <v>600615210249621.88</v>
      </c>
      <c r="F36" s="98">
        <f t="shared" si="5"/>
        <v>1021461963914157.3</v>
      </c>
      <c r="G36" s="99">
        <f t="shared" si="6"/>
        <v>0.37027536039353609</v>
      </c>
      <c r="H36" s="128"/>
      <c r="I36" s="95"/>
      <c r="J36" s="96"/>
      <c r="K36" s="111"/>
      <c r="L36" s="98"/>
      <c r="N36" s="9"/>
      <c r="O36"/>
      <c r="P36"/>
    </row>
    <row r="37" spans="1:16" ht="12.75" x14ac:dyDescent="0.2">
      <c r="A37" s="100">
        <f t="shared" si="3"/>
        <v>16</v>
      </c>
      <c r="B37" s="101">
        <f t="shared" si="0"/>
        <v>25.372587582231461</v>
      </c>
      <c r="C37" s="102">
        <f t="shared" si="1"/>
        <v>8723681264508092</v>
      </c>
      <c r="D37" s="97">
        <f t="shared" si="4"/>
        <v>19.505955877351333</v>
      </c>
      <c r="E37" s="98">
        <f t="shared" si="2"/>
        <v>609874912038827.63</v>
      </c>
      <c r="F37" s="98">
        <f t="shared" si="5"/>
        <v>1120743926339082.8</v>
      </c>
      <c r="G37" s="93">
        <f t="shared" si="6"/>
        <v>0.35240279287058757</v>
      </c>
      <c r="H37" s="129"/>
      <c r="I37" s="101"/>
      <c r="J37" s="102"/>
      <c r="K37" s="111"/>
      <c r="L37" s="98"/>
      <c r="N37" s="9"/>
      <c r="O37"/>
      <c r="P37"/>
    </row>
    <row r="38" spans="1:16" ht="12.75" x14ac:dyDescent="0.2">
      <c r="A38" s="94">
        <f t="shared" si="3"/>
        <v>17</v>
      </c>
      <c r="B38" s="95">
        <f t="shared" si="0"/>
        <v>25.108309847669688</v>
      </c>
      <c r="C38" s="96">
        <f t="shared" si="1"/>
        <v>8632816479268856</v>
      </c>
      <c r="D38" s="97">
        <f t="shared" si="4"/>
        <v>19.745057893434236</v>
      </c>
      <c r="E38" s="98">
        <f t="shared" si="2"/>
        <v>617350696457892.25</v>
      </c>
      <c r="F38" s="98">
        <f t="shared" si="5"/>
        <v>1221242876925251.3</v>
      </c>
      <c r="G38" s="99">
        <f t="shared" si="6"/>
        <v>0.33577333533366099</v>
      </c>
      <c r="H38" s="128"/>
      <c r="I38" s="95"/>
      <c r="J38" s="96"/>
      <c r="K38" s="111"/>
      <c r="L38" s="98"/>
      <c r="N38" s="9"/>
      <c r="O38"/>
      <c r="P38"/>
    </row>
    <row r="39" spans="1:16" ht="12.75" x14ac:dyDescent="0.2">
      <c r="A39" s="100">
        <f t="shared" si="3"/>
        <v>18</v>
      </c>
      <c r="B39" s="101">
        <f t="shared" si="0"/>
        <v>24.846784797309269</v>
      </c>
      <c r="C39" s="102">
        <f t="shared" si="1"/>
        <v>8542898130395899</v>
      </c>
      <c r="D39" s="97">
        <f t="shared" si="4"/>
        <v>19.933568086643504</v>
      </c>
      <c r="E39" s="98">
        <f t="shared" si="2"/>
        <v>623244672545237.88</v>
      </c>
      <c r="F39" s="98">
        <f t="shared" si="5"/>
        <v>1322701311990755</v>
      </c>
      <c r="G39" s="93">
        <f t="shared" si="6"/>
        <v>0.32027850592874979</v>
      </c>
      <c r="H39" s="129"/>
      <c r="I39" s="101"/>
      <c r="J39" s="102"/>
      <c r="K39" s="111"/>
      <c r="L39" s="98"/>
      <c r="N39" s="9"/>
      <c r="O39"/>
      <c r="P39"/>
    </row>
    <row r="40" spans="1:16" ht="12.75" x14ac:dyDescent="0.2">
      <c r="A40" s="94">
        <f t="shared" si="3"/>
        <v>19</v>
      </c>
      <c r="B40" s="95">
        <f t="shared" si="0"/>
        <v>24.587983759531976</v>
      </c>
      <c r="C40" s="96">
        <f t="shared" si="1"/>
        <v>8453916359925074</v>
      </c>
      <c r="D40" s="97">
        <f t="shared" si="4"/>
        <v>20.077244885409545</v>
      </c>
      <c r="E40" s="98">
        <f t="shared" si="2"/>
        <v>627736883824727.25</v>
      </c>
      <c r="F40" s="98">
        <f t="shared" si="5"/>
        <v>1424891037264547.8</v>
      </c>
      <c r="G40" s="99">
        <f t="shared" si="6"/>
        <v>0.3058210781287648</v>
      </c>
      <c r="H40" s="128"/>
      <c r="I40" s="95"/>
      <c r="J40" s="96"/>
      <c r="K40" s="111"/>
      <c r="L40" s="98"/>
      <c r="N40" s="9"/>
      <c r="O40"/>
      <c r="P40"/>
    </row>
    <row r="41" spans="1:16" ht="12.75" x14ac:dyDescent="0.2">
      <c r="A41" s="100">
        <f t="shared" si="3"/>
        <v>20</v>
      </c>
      <c r="B41" s="101">
        <f t="shared" si="0"/>
        <v>24.331878361359603</v>
      </c>
      <c r="C41" s="102">
        <f t="shared" si="1"/>
        <v>8365861412571565</v>
      </c>
      <c r="D41" s="97">
        <f t="shared" si="4"/>
        <v>20.181217768108166</v>
      </c>
      <c r="E41" s="98">
        <f t="shared" si="2"/>
        <v>630987709013144.25</v>
      </c>
      <c r="F41" s="98">
        <f t="shared" si="5"/>
        <v>1527609966638780.5</v>
      </c>
      <c r="G41" s="93">
        <f t="shared" si="6"/>
        <v>0.29231371650698074</v>
      </c>
      <c r="H41" s="129"/>
      <c r="I41" s="101"/>
      <c r="J41" s="102"/>
      <c r="K41" s="111"/>
      <c r="L41" s="98"/>
      <c r="N41" s="9"/>
      <c r="O41"/>
      <c r="P41"/>
    </row>
    <row r="42" spans="1:16" ht="12.75" x14ac:dyDescent="0.2">
      <c r="A42" s="94">
        <f t="shared" si="3"/>
        <v>21</v>
      </c>
      <c r="B42" s="95">
        <f t="shared" si="0"/>
        <v>24.078440525343385</v>
      </c>
      <c r="C42" s="96">
        <f t="shared" si="1"/>
        <v>8278723634660396</v>
      </c>
      <c r="D42" s="97">
        <f t="shared" si="4"/>
        <v>20.250055695004349</v>
      </c>
      <c r="E42" s="98">
        <f t="shared" si="2"/>
        <v>633140001619295.88</v>
      </c>
      <c r="F42" s="98">
        <f t="shared" si="5"/>
        <v>1630679269227968.3</v>
      </c>
      <c r="G42" s="99">
        <f t="shared" si="6"/>
        <v>0.27967780368895567</v>
      </c>
      <c r="H42" s="128"/>
      <c r="I42" s="95"/>
      <c r="J42" s="96"/>
      <c r="K42" s="111"/>
      <c r="L42" s="98"/>
      <c r="N42" s="9"/>
      <c r="O42"/>
      <c r="P42"/>
    </row>
    <row r="43" spans="1:16" ht="12.75" x14ac:dyDescent="0.2">
      <c r="A43" s="100">
        <f t="shared" si="3"/>
        <v>22</v>
      </c>
      <c r="B43" s="101">
        <f t="shared" si="0"/>
        <v>23.827642466485784</v>
      </c>
      <c r="C43" s="102">
        <f t="shared" si="1"/>
        <v>8192493473068078</v>
      </c>
      <c r="D43" s="97">
        <f t="shared" si="4"/>
        <v>20.287828097297194</v>
      </c>
      <c r="E43" s="98">
        <f t="shared" si="2"/>
        <v>634320996832793.38</v>
      </c>
      <c r="F43" s="98">
        <f t="shared" si="5"/>
        <v>1733940826851911.3</v>
      </c>
      <c r="G43" s="93">
        <f t="shared" si="6"/>
        <v>0.26784242793133117</v>
      </c>
      <c r="H43" s="129"/>
      <c r="I43" s="101"/>
      <c r="J43" s="102"/>
      <c r="K43" s="111"/>
      <c r="L43" s="98"/>
      <c r="N43" s="9"/>
      <c r="O43"/>
      <c r="P43"/>
    </row>
    <row r="44" spans="1:16" ht="13.5" thickBot="1" x14ac:dyDescent="0.25">
      <c r="A44" s="94">
        <f t="shared" si="3"/>
        <v>23</v>
      </c>
      <c r="B44" s="95">
        <f t="shared" si="0"/>
        <v>23.579456689194362</v>
      </c>
      <c r="C44" s="96">
        <f t="shared" si="1"/>
        <v>8107161474175274</v>
      </c>
      <c r="D44" s="97">
        <f t="shared" si="4"/>
        <v>20.298159232753424</v>
      </c>
      <c r="E44" s="98">
        <f t="shared" si="2"/>
        <v>634644011012013.75</v>
      </c>
      <c r="F44" s="98">
        <f t="shared" si="5"/>
        <v>1837254968179448.5</v>
      </c>
      <c r="G44" s="99">
        <f t="shared" si="6"/>
        <v>0.25674350624943443</v>
      </c>
      <c r="H44" s="128"/>
      <c r="I44" s="95"/>
      <c r="J44" s="96"/>
      <c r="K44" s="111"/>
      <c r="L44" s="98"/>
      <c r="N44" s="9"/>
      <c r="O44"/>
      <c r="P44"/>
    </row>
    <row r="45" spans="1:16" ht="13.5" thickBot="1" x14ac:dyDescent="0.25">
      <c r="A45" s="100">
        <f t="shared" si="3"/>
        <v>24</v>
      </c>
      <c r="B45" s="101">
        <f t="shared" si="0"/>
        <v>23.33385598426738</v>
      </c>
      <c r="C45" s="102">
        <f t="shared" si="1"/>
        <v>8022718282830378</v>
      </c>
      <c r="D45" s="97">
        <f t="shared" si="4"/>
        <v>20.284276629377569</v>
      </c>
      <c r="E45" s="98">
        <f t="shared" si="2"/>
        <v>634209956328102.88</v>
      </c>
      <c r="F45" s="98">
        <f t="shared" si="5"/>
        <v>1940498449442163</v>
      </c>
      <c r="G45" s="131">
        <f t="shared" si="6"/>
        <v>0.24632302240780102</v>
      </c>
      <c r="H45" s="137">
        <f>D45*Ausbeute</f>
        <v>18.864377265321139</v>
      </c>
      <c r="I45" s="138">
        <f>H45</f>
        <v>18.864377265321139</v>
      </c>
      <c r="J45" s="139">
        <f>E45*Ausbeute</f>
        <v>589815259385135.75</v>
      </c>
      <c r="K45" s="139">
        <f>F45*Ausbeute</f>
        <v>1804663557981211.8</v>
      </c>
      <c r="L45" s="140">
        <f>J45/(J45+K45)</f>
        <v>0.24632302240780105</v>
      </c>
      <c r="N45" s="9"/>
      <c r="O45"/>
      <c r="P45"/>
    </row>
    <row r="46" spans="1:16" ht="20.25" customHeight="1" x14ac:dyDescent="0.2">
      <c r="A46" s="94">
        <f t="shared" si="3"/>
        <v>25</v>
      </c>
      <c r="B46" s="95">
        <f t="shared" si="0"/>
        <v>23.09081342591076</v>
      </c>
      <c r="C46" s="96">
        <f t="shared" si="1"/>
        <v>7939154641323882</v>
      </c>
      <c r="D46" s="97">
        <f t="shared" si="4"/>
        <v>3.4363532186055177</v>
      </c>
      <c r="E46" s="98">
        <f t="shared" si="2"/>
        <v>107441318441860.38</v>
      </c>
      <c r="F46" s="98">
        <f t="shared" si="5"/>
        <v>17490447188209.83</v>
      </c>
      <c r="G46" s="99">
        <f t="shared" si="6"/>
        <v>0.86</v>
      </c>
      <c r="H46" s="132"/>
      <c r="I46" s="133">
        <f>I45*EXP(-lambdaTc*dt)</f>
        <v>16.8127010414971</v>
      </c>
      <c r="J46" s="134">
        <f>I46*10^9/lamdaTc_s</f>
        <v>525667372226747.13</v>
      </c>
      <c r="K46" s="135">
        <f>J46*($F$19/$E$19)+K45</f>
        <v>1890237316250682.3</v>
      </c>
      <c r="L46" s="136">
        <f t="shared" ref="L46:L67" si="7">J46/(J46+K46)</f>
        <v>0.21758613853182981</v>
      </c>
      <c r="N46" s="9"/>
      <c r="O46"/>
      <c r="P46"/>
    </row>
    <row r="47" spans="1:16" ht="12.75" x14ac:dyDescent="0.2">
      <c r="A47" s="100">
        <f t="shared" si="3"/>
        <v>26</v>
      </c>
      <c r="B47" s="101">
        <f t="shared" si="0"/>
        <v>22.850302368786192</v>
      </c>
      <c r="C47" s="102">
        <f t="shared" si="1"/>
        <v>7856461388373443</v>
      </c>
      <c r="D47" s="97">
        <f t="shared" si="4"/>
        <v>5.2108873603246417</v>
      </c>
      <c r="E47" s="98">
        <f t="shared" si="2"/>
        <v>162924057170263.72</v>
      </c>
      <c r="F47" s="98">
        <f t="shared" si="5"/>
        <v>44012968122903.922</v>
      </c>
      <c r="G47" s="93">
        <f t="shared" si="6"/>
        <v>0.78731226052684022</v>
      </c>
      <c r="H47" s="129"/>
      <c r="I47" s="101">
        <f>I46*EXP(-lambdaTc*dt)</f>
        <v>14.984163661229962</v>
      </c>
      <c r="J47" s="102">
        <f t="shared" ref="J47:J67" si="8">I47*10^9/$J$4</f>
        <v>468496163547608.25</v>
      </c>
      <c r="K47" s="111">
        <f>J47*($F$19/$E$19)+K46</f>
        <v>1966504133572386</v>
      </c>
      <c r="L47" s="98">
        <f t="shared" si="7"/>
        <v>0.19240086504372253</v>
      </c>
      <c r="N47" s="9"/>
      <c r="O47"/>
      <c r="P47"/>
    </row>
    <row r="48" spans="1:16" ht="12.75" x14ac:dyDescent="0.2">
      <c r="A48" s="94">
        <f t="shared" si="3"/>
        <v>27</v>
      </c>
      <c r="B48" s="95">
        <f t="shared" si="0"/>
        <v>22.612296445089889</v>
      </c>
      <c r="C48" s="96">
        <f t="shared" si="1"/>
        <v>7774629458119495</v>
      </c>
      <c r="D48" s="97">
        <f t="shared" si="4"/>
        <v>6.7700483246595748</v>
      </c>
      <c r="E48" s="98">
        <f t="shared" si="2"/>
        <v>211672919413012.72</v>
      </c>
      <c r="F48" s="98">
        <f t="shared" si="5"/>
        <v>78471350352929.25</v>
      </c>
      <c r="G48" s="99">
        <f t="shared" si="6"/>
        <v>0.72954368384999735</v>
      </c>
      <c r="H48" s="128"/>
      <c r="I48" s="95">
        <f>I47*EXP(-lambdaTc*dt)</f>
        <v>13.35449670295996</v>
      </c>
      <c r="J48" s="96">
        <f t="shared" si="8"/>
        <v>417542854769671.06</v>
      </c>
      <c r="K48" s="111">
        <f>J48*($F$19/$E$19)+K47</f>
        <v>2034476226209309.3</v>
      </c>
      <c r="L48" s="98">
        <f t="shared" si="7"/>
        <v>0.17028532037481742</v>
      </c>
      <c r="N48" s="9"/>
      <c r="O48"/>
      <c r="P48"/>
    </row>
    <row r="49" spans="1:16" ht="12.75" x14ac:dyDescent="0.2">
      <c r="A49" s="100">
        <f t="shared" si="3"/>
        <v>28</v>
      </c>
      <c r="B49" s="101">
        <f t="shared" si="0"/>
        <v>22.376769561661863</v>
      </c>
      <c r="C49" s="102">
        <f t="shared" si="1"/>
        <v>7693649879131345</v>
      </c>
      <c r="D49" s="97">
        <f t="shared" si="4"/>
        <v>8.1374930116383339</v>
      </c>
      <c r="E49" s="98">
        <f t="shared" si="2"/>
        <v>254427563862786.59</v>
      </c>
      <c r="F49" s="98">
        <f t="shared" si="5"/>
        <v>119889790981754.97</v>
      </c>
      <c r="G49" s="93">
        <f t="shared" si="6"/>
        <v>0.67971084046705066</v>
      </c>
      <c r="H49" s="129"/>
      <c r="I49" s="101">
        <f>I48*EXP(-lambdaTc*dt)</f>
        <v>11.902071161356318</v>
      </c>
      <c r="J49" s="102">
        <f t="shared" si="8"/>
        <v>372131191532137.44</v>
      </c>
      <c r="K49" s="111">
        <f>J49*($F$19/$E$19)+K48</f>
        <v>2095055722505238.5</v>
      </c>
      <c r="L49" s="98">
        <f t="shared" si="7"/>
        <v>0.15083218438572665</v>
      </c>
      <c r="N49" s="9"/>
      <c r="O49"/>
      <c r="P49"/>
    </row>
    <row r="50" spans="1:16" ht="12.75" x14ac:dyDescent="0.2">
      <c r="A50" s="94">
        <f t="shared" si="3"/>
        <v>29</v>
      </c>
      <c r="B50" s="95">
        <f t="shared" si="0"/>
        <v>22.143695897125252</v>
      </c>
      <c r="C50" s="96">
        <f t="shared" si="1"/>
        <v>7613513773423617</v>
      </c>
      <c r="D50" s="97">
        <f t="shared" si="4"/>
        <v>9.3343029861110001</v>
      </c>
      <c r="E50" s="98">
        <f t="shared" si="2"/>
        <v>291847128558727.06</v>
      </c>
      <c r="F50" s="98">
        <f t="shared" si="5"/>
        <v>167399788654105.88</v>
      </c>
      <c r="G50" s="99">
        <f t="shared" si="6"/>
        <v>0.63549066443373359</v>
      </c>
      <c r="H50" s="128"/>
      <c r="I50" s="95">
        <f>I49*EXP(-lambdaTc*dt)</f>
        <v>10.607610386289709</v>
      </c>
      <c r="J50" s="96">
        <f t="shared" si="8"/>
        <v>331658468416419.06</v>
      </c>
      <c r="K50" s="111">
        <f t="shared" ref="K50:K58" si="9">J50*($F$19/$E$19)+K49</f>
        <v>2149046635968376.5</v>
      </c>
      <c r="L50" s="98">
        <f t="shared" ref="L50:L58" si="10">J50/(J50+K50)</f>
        <v>0.13369524165939464</v>
      </c>
      <c r="N50" s="9"/>
      <c r="O50"/>
      <c r="P50"/>
    </row>
    <row r="51" spans="1:16" ht="12.75" x14ac:dyDescent="0.2">
      <c r="A51" s="100">
        <f t="shared" si="3"/>
        <v>30</v>
      </c>
      <c r="B51" s="101">
        <f t="shared" si="0"/>
        <v>21.913049899055455</v>
      </c>
      <c r="C51" s="102">
        <f t="shared" si="1"/>
        <v>7534212355482929</v>
      </c>
      <c r="D51" s="97">
        <f t="shared" si="4"/>
        <v>10.379264594653353</v>
      </c>
      <c r="E51" s="98">
        <f t="shared" si="2"/>
        <v>324518989045897.19</v>
      </c>
      <c r="F51" s="98">
        <f t="shared" si="5"/>
        <v>220228461289484.5</v>
      </c>
      <c r="G51" s="93">
        <f t="shared" si="6"/>
        <v>0.59572374105854442</v>
      </c>
      <c r="H51" s="129"/>
      <c r="I51" s="101">
        <f>I50*EXP(-lambdaTc*dt)</f>
        <v>9.4539342423574251</v>
      </c>
      <c r="J51" s="102">
        <f t="shared" si="8"/>
        <v>295587529815611.81</v>
      </c>
      <c r="K51" s="111">
        <f t="shared" si="9"/>
        <v>2197165536170918</v>
      </c>
      <c r="L51" s="98">
        <f t="shared" si="10"/>
        <v>0.11857874486201075</v>
      </c>
      <c r="N51" s="9"/>
      <c r="O51"/>
      <c r="P51"/>
    </row>
    <row r="52" spans="1:16" ht="12.75" x14ac:dyDescent="0.2">
      <c r="A52" s="94">
        <f t="shared" si="3"/>
        <v>31</v>
      </c>
      <c r="B52" s="95">
        <f t="shared" si="0"/>
        <v>21.684806281178776</v>
      </c>
      <c r="C52" s="96">
        <f t="shared" si="1"/>
        <v>7455736931304722</v>
      </c>
      <c r="D52" s="97">
        <f t="shared" si="4"/>
        <v>11.289118616892386</v>
      </c>
      <c r="E52" s="98">
        <f t="shared" si="2"/>
        <v>352966563995326</v>
      </c>
      <c r="F52" s="98">
        <f t="shared" si="5"/>
        <v>277688134498025.94</v>
      </c>
      <c r="G52" s="99">
        <f t="shared" si="6"/>
        <v>0.55968276275205897</v>
      </c>
      <c r="H52" s="128"/>
      <c r="I52" s="95">
        <f>I51*EXP(-lambdaTc*dt)</f>
        <v>8.4257310934362266</v>
      </c>
      <c r="J52" s="96">
        <f t="shared" si="8"/>
        <v>263439640783704.97</v>
      </c>
      <c r="K52" s="111">
        <f t="shared" si="9"/>
        <v>2240051059089195.5</v>
      </c>
      <c r="L52" s="98">
        <f t="shared" si="10"/>
        <v>0.10522892727226009</v>
      </c>
      <c r="N52" s="9"/>
      <c r="O52"/>
      <c r="P52"/>
    </row>
    <row r="53" spans="1:16" ht="12.75" x14ac:dyDescent="0.2">
      <c r="A53" s="100">
        <f t="shared" si="3"/>
        <v>32</v>
      </c>
      <c r="B53" s="101">
        <f t="shared" si="0"/>
        <v>21.458940020600206</v>
      </c>
      <c r="C53" s="102">
        <f t="shared" ref="C53:C84" si="11">B53*10^9/($D$4)</f>
        <v>7378078897440109</v>
      </c>
      <c r="D53" s="97">
        <f t="shared" si="4"/>
        <v>12.078782764671001</v>
      </c>
      <c r="E53" s="98">
        <f t="shared" ref="E53:E84" si="12">D53*10^9/$J$4</f>
        <v>377656271882232.94</v>
      </c>
      <c r="F53" s="98">
        <f t="shared" si="5"/>
        <v>339167062478854.56</v>
      </c>
      <c r="G53" s="93">
        <f t="shared" si="6"/>
        <v>0.5268470678606495</v>
      </c>
      <c r="H53" s="129"/>
      <c r="I53" s="101">
        <f>I52*EXP(-lambdaTc*dt)</f>
        <v>7.5093545860326705</v>
      </c>
      <c r="J53" s="102">
        <f t="shared" si="8"/>
        <v>234788133246147.66</v>
      </c>
      <c r="K53" s="111">
        <f t="shared" si="9"/>
        <v>2278272383106010</v>
      </c>
      <c r="L53" s="98">
        <f t="shared" si="10"/>
        <v>9.3427170463429687E-2</v>
      </c>
      <c r="N53" s="9"/>
      <c r="O53"/>
      <c r="P53"/>
    </row>
    <row r="54" spans="1:16" ht="12.75" x14ac:dyDescent="0.2">
      <c r="A54" s="94">
        <f t="shared" si="3"/>
        <v>33</v>
      </c>
      <c r="B54" s="95">
        <f t="shared" si="0"/>
        <v>21.235426355060131</v>
      </c>
      <c r="C54" s="96">
        <f t="shared" si="11"/>
        <v>7301229740052671</v>
      </c>
      <c r="D54" s="97">
        <f t="shared" si="4"/>
        <v>12.761549982104228</v>
      </c>
      <c r="E54" s="98">
        <f t="shared" si="12"/>
        <v>399003731052822.75</v>
      </c>
      <c r="F54" s="98">
        <f t="shared" si="5"/>
        <v>404121158231639.69</v>
      </c>
      <c r="G54" s="99">
        <f t="shared" si="6"/>
        <v>0.49681405267904449</v>
      </c>
      <c r="H54" s="128"/>
      <c r="I54" s="95">
        <f>I53*EXP(-lambdaTc*dt)</f>
        <v>6.6926425343313998</v>
      </c>
      <c r="J54" s="96">
        <f t="shared" si="8"/>
        <v>209252743244025</v>
      </c>
      <c r="K54" s="111">
        <f t="shared" si="9"/>
        <v>2312336783168991</v>
      </c>
      <c r="L54" s="98">
        <f t="shared" si="10"/>
        <v>8.2984459227862087E-2</v>
      </c>
      <c r="N54" s="9"/>
      <c r="O54"/>
      <c r="P54"/>
    </row>
    <row r="55" spans="1:16" ht="12.75" x14ac:dyDescent="0.2">
      <c r="A55" s="100">
        <f t="shared" si="3"/>
        <v>34</v>
      </c>
      <c r="B55" s="101">
        <f t="shared" si="0"/>
        <v>21.014240780219556</v>
      </c>
      <c r="C55" s="102">
        <f t="shared" si="11"/>
        <v>7225181033985046</v>
      </c>
      <c r="D55" s="97">
        <f t="shared" si="4"/>
        <v>13.349265178407485</v>
      </c>
      <c r="E55" s="98">
        <f t="shared" si="12"/>
        <v>417379285468257.13</v>
      </c>
      <c r="F55" s="98">
        <f t="shared" si="5"/>
        <v>472066623307867.63</v>
      </c>
      <c r="G55" s="93">
        <f t="shared" si="6"/>
        <v>0.46925763708618318</v>
      </c>
      <c r="H55" s="129"/>
      <c r="I55" s="101">
        <f>I54*EXP(-lambdaTc*dt)</f>
        <v>5.9647555031764679</v>
      </c>
      <c r="J55" s="102">
        <f t="shared" si="8"/>
        <v>186494564055520.84</v>
      </c>
      <c r="K55" s="111">
        <f t="shared" si="9"/>
        <v>2342696363364076</v>
      </c>
      <c r="L55" s="98">
        <f t="shared" si="10"/>
        <v>7.3736846844453779E-2</v>
      </c>
      <c r="N55" s="9"/>
      <c r="O55"/>
      <c r="P55"/>
    </row>
    <row r="56" spans="1:16" ht="12.75" x14ac:dyDescent="0.2">
      <c r="A56" s="94">
        <f t="shared" si="3"/>
        <v>35</v>
      </c>
      <c r="B56" s="95">
        <f t="shared" si="0"/>
        <v>20.795359046973665</v>
      </c>
      <c r="C56" s="96">
        <f t="shared" si="11"/>
        <v>7149924441835280</v>
      </c>
      <c r="D56" s="97">
        <f t="shared" si="4"/>
        <v>13.852482739135841</v>
      </c>
      <c r="E56" s="98">
        <f t="shared" si="12"/>
        <v>433112929464752.88</v>
      </c>
      <c r="F56" s="98">
        <f t="shared" si="5"/>
        <v>542573379267246</v>
      </c>
      <c r="G56" s="99">
        <f t="shared" si="6"/>
        <v>0.44390592097948578</v>
      </c>
      <c r="H56" s="128"/>
      <c r="I56" s="95">
        <f>I55*EXP(-lambdaTc*dt)</f>
        <v>5.3160329466525527</v>
      </c>
      <c r="J56" s="96">
        <f t="shared" si="8"/>
        <v>166211548212292.69</v>
      </c>
      <c r="K56" s="111">
        <f t="shared" si="9"/>
        <v>2369754057259100.5</v>
      </c>
      <c r="L56" s="98">
        <f t="shared" si="10"/>
        <v>6.5541720224315411E-2</v>
      </c>
      <c r="N56" s="9"/>
      <c r="O56"/>
      <c r="P56"/>
    </row>
    <row r="57" spans="1:16" ht="12.75" x14ac:dyDescent="0.2">
      <c r="A57" s="100">
        <f t="shared" si="3"/>
        <v>36</v>
      </c>
      <c r="B57" s="101">
        <f t="shared" si="0"/>
        <v>20.578757158793305</v>
      </c>
      <c r="C57" s="102">
        <f t="shared" si="11"/>
        <v>7075451713042755</v>
      </c>
      <c r="D57" s="97">
        <f t="shared" si="4"/>
        <v>14.280606906363237</v>
      </c>
      <c r="E57" s="98">
        <f t="shared" si="12"/>
        <v>446498696892468.31</v>
      </c>
      <c r="F57" s="98">
        <f t="shared" si="5"/>
        <v>615259213645089.75</v>
      </c>
      <c r="G57" s="93">
        <f t="shared" si="6"/>
        <v>0.42052777988384399</v>
      </c>
      <c r="H57" s="129"/>
      <c r="I57" s="101">
        <f>I56*EXP(-lambdaTc*dt)</f>
        <v>4.7378649929315202</v>
      </c>
      <c r="J57" s="102">
        <f t="shared" si="8"/>
        <v>148134498713339.19</v>
      </c>
      <c r="K57" s="111">
        <f t="shared" si="9"/>
        <v>2393868975654295.5</v>
      </c>
      <c r="L57" s="98">
        <f t="shared" si="10"/>
        <v>5.8274703479777937E-2</v>
      </c>
      <c r="N57" s="9"/>
      <c r="O57"/>
      <c r="P57"/>
    </row>
    <row r="58" spans="1:16" ht="12.75" x14ac:dyDescent="0.2">
      <c r="A58" s="94">
        <f t="shared" si="3"/>
        <v>37</v>
      </c>
      <c r="B58" s="95">
        <f t="shared" si="0"/>
        <v>20.36441136909421</v>
      </c>
      <c r="C58" s="96">
        <f t="shared" si="11"/>
        <v>7001754682983682</v>
      </c>
      <c r="D58" s="97">
        <f t="shared" si="4"/>
        <v>14.642016890966168</v>
      </c>
      <c r="E58" s="98">
        <f t="shared" si="12"/>
        <v>457798572887040.5</v>
      </c>
      <c r="F58" s="98">
        <f t="shared" si="5"/>
        <v>689784562719724.25</v>
      </c>
      <c r="G58" s="99">
        <f t="shared" si="6"/>
        <v>0.39892410291040692</v>
      </c>
      <c r="H58" s="128"/>
      <c r="I58" s="95">
        <f>I57*EXP(-lambdaTc*dt)</f>
        <v>4.2225781737076806</v>
      </c>
      <c r="J58" s="96">
        <f t="shared" si="8"/>
        <v>132023496231589.53</v>
      </c>
      <c r="K58" s="111">
        <f t="shared" si="9"/>
        <v>2415361172715252</v>
      </c>
      <c r="L58" s="98">
        <f t="shared" si="10"/>
        <v>5.1827074976537268E-2</v>
      </c>
      <c r="N58" s="9"/>
      <c r="O58"/>
      <c r="P58"/>
    </row>
    <row r="59" spans="1:16" ht="12.75" x14ac:dyDescent="0.2">
      <c r="A59" s="100">
        <f t="shared" si="3"/>
        <v>38</v>
      </c>
      <c r="B59" s="101">
        <f t="shared" si="0"/>
        <v>20.152298178633611</v>
      </c>
      <c r="C59" s="102">
        <f t="shared" si="11"/>
        <v>6928825272075981</v>
      </c>
      <c r="D59" s="97">
        <f t="shared" si="4"/>
        <v>14.944178377539801</v>
      </c>
      <c r="E59" s="98">
        <f t="shared" si="12"/>
        <v>467245980191985.06</v>
      </c>
      <c r="F59" s="98">
        <f t="shared" si="5"/>
        <v>765847861820745.13</v>
      </c>
      <c r="G59" s="93">
        <f t="shared" si="6"/>
        <v>0.37892167187317871</v>
      </c>
      <c r="H59" s="129"/>
      <c r="I59" s="101">
        <f>I58*EXP(-lambdaTc*dt)</f>
        <v>3.7633335816182054</v>
      </c>
      <c r="J59" s="102">
        <f t="shared" si="8"/>
        <v>117664714894957.72</v>
      </c>
      <c r="K59" s="111">
        <f t="shared" ref="K59:K67" si="13">J59*($F$19/$E$19)+K58</f>
        <v>2434515893744663.5</v>
      </c>
      <c r="L59" s="98">
        <f t="shared" si="7"/>
        <v>4.6103600386524404E-2</v>
      </c>
      <c r="N59" s="9"/>
      <c r="O59"/>
      <c r="P59"/>
    </row>
    <row r="60" spans="1:16" ht="12.75" x14ac:dyDescent="0.2">
      <c r="A60" s="94">
        <f t="shared" si="3"/>
        <v>39</v>
      </c>
      <c r="B60" s="95">
        <f t="shared" si="0"/>
        <v>19.942394332933919</v>
      </c>
      <c r="C60" s="96">
        <f t="shared" si="11"/>
        <v>6856655484893497</v>
      </c>
      <c r="D60" s="97">
        <f t="shared" si="4"/>
        <v>15.193742901876709</v>
      </c>
      <c r="E60" s="98">
        <f t="shared" si="12"/>
        <v>475048886303585.06</v>
      </c>
      <c r="F60" s="98">
        <f t="shared" si="5"/>
        <v>843181401451561.25</v>
      </c>
      <c r="G60" s="99">
        <f t="shared" si="6"/>
        <v>0.36036866298418924</v>
      </c>
      <c r="H60" s="128"/>
      <c r="I60" s="95">
        <f>I59*EXP(-lambdaTc*dt)</f>
        <v>3.3540361039899032</v>
      </c>
      <c r="J60" s="96">
        <f t="shared" si="8"/>
        <v>104867584380779.06</v>
      </c>
      <c r="K60" s="111">
        <f t="shared" si="13"/>
        <v>2451587360969441.5</v>
      </c>
      <c r="L60" s="98">
        <f t="shared" si="7"/>
        <v>4.1020705086751597E-2</v>
      </c>
      <c r="N60" s="9"/>
      <c r="O60"/>
      <c r="P60"/>
    </row>
    <row r="61" spans="1:16" ht="12.75" x14ac:dyDescent="0.2">
      <c r="A61" s="100">
        <f t="shared" si="3"/>
        <v>40</v>
      </c>
      <c r="B61" s="101">
        <f t="shared" si="0"/>
        <v>19.734676819733327</v>
      </c>
      <c r="C61" s="102">
        <f t="shared" si="11"/>
        <v>6785237409289445</v>
      </c>
      <c r="D61" s="97">
        <f t="shared" si="4"/>
        <v>15.396636419982169</v>
      </c>
      <c r="E61" s="98">
        <f t="shared" si="12"/>
        <v>481392572677421.81</v>
      </c>
      <c r="F61" s="98">
        <f t="shared" si="5"/>
        <v>921547634213002</v>
      </c>
      <c r="G61" s="93">
        <f t="shared" si="6"/>
        <v>0.34313121137529767</v>
      </c>
      <c r="H61" s="129"/>
      <c r="I61" s="101">
        <f>I60*EXP(-lambdaTc*dt)</f>
        <v>2.9892535282589914</v>
      </c>
      <c r="J61" s="102">
        <f t="shared" si="8"/>
        <v>93462260658833.078</v>
      </c>
      <c r="K61" s="111">
        <f t="shared" si="13"/>
        <v>2466802147588321.5</v>
      </c>
      <c r="L61" s="98">
        <f t="shared" si="7"/>
        <v>3.6504925177950884E-2</v>
      </c>
      <c r="N61" s="9"/>
      <c r="O61"/>
      <c r="P61"/>
    </row>
    <row r="62" spans="1:16" ht="12.75" x14ac:dyDescent="0.2">
      <c r="A62" s="94">
        <f t="shared" si="3"/>
        <v>41</v>
      </c>
      <c r="B62" s="95">
        <f t="shared" si="0"/>
        <v>19.529122866462899</v>
      </c>
      <c r="C62" s="96">
        <f t="shared" si="11"/>
        <v>6714563215528988</v>
      </c>
      <c r="D62" s="97">
        <f t="shared" si="4"/>
        <v>15.558138244149301</v>
      </c>
      <c r="E62" s="98">
        <f t="shared" si="12"/>
        <v>486442102750562.5</v>
      </c>
      <c r="F62" s="98">
        <f t="shared" si="5"/>
        <v>1000735883497977.3</v>
      </c>
      <c r="G62" s="99">
        <f t="shared" si="6"/>
        <v>0.32709070955093295</v>
      </c>
      <c r="H62" s="128"/>
      <c r="I62" s="95">
        <f>I61*EXP(-lambdaTc*dt)</f>
        <v>2.6641444454277492</v>
      </c>
      <c r="J62" s="96">
        <f t="shared" si="8"/>
        <v>83297371814552</v>
      </c>
      <c r="K62" s="111">
        <f t="shared" si="13"/>
        <v>2480362184860458</v>
      </c>
      <c r="L62" s="98">
        <f t="shared" si="7"/>
        <v>3.2491588673570299E-2</v>
      </c>
      <c r="N62" s="9"/>
      <c r="O62"/>
      <c r="P62"/>
    </row>
    <row r="63" spans="1:16" ht="12.75" x14ac:dyDescent="0.2">
      <c r="A63" s="100">
        <f t="shared" si="3"/>
        <v>42</v>
      </c>
      <c r="B63" s="101">
        <f t="shared" si="0"/>
        <v>19.325709937749956</v>
      </c>
      <c r="C63" s="102">
        <f t="shared" si="11"/>
        <v>6644625155430832</v>
      </c>
      <c r="D63" s="97">
        <f t="shared" si="4"/>
        <v>15.68295139376823</v>
      </c>
      <c r="E63" s="98">
        <f t="shared" si="12"/>
        <v>490344521536073.94</v>
      </c>
      <c r="F63" s="98">
        <f t="shared" si="5"/>
        <v>1080559410259663.8</v>
      </c>
      <c r="G63" s="93">
        <f t="shared" si="6"/>
        <v>0.31214163489650792</v>
      </c>
      <c r="H63" s="129"/>
      <c r="I63" s="101">
        <f>I62*EXP(-lambdaTc*dt)</f>
        <v>2.3743939946898283</v>
      </c>
      <c r="J63" s="102">
        <f t="shared" si="8"/>
        <v>74238009034890.297</v>
      </c>
      <c r="K63" s="111">
        <f t="shared" si="13"/>
        <v>2492447442145207.5</v>
      </c>
      <c r="L63" s="98">
        <f t="shared" si="7"/>
        <v>2.8923687941877534E-2</v>
      </c>
      <c r="N63" s="9"/>
      <c r="O63"/>
      <c r="P63"/>
    </row>
    <row r="64" spans="1:16" ht="12.75" x14ac:dyDescent="0.2">
      <c r="A64" s="94">
        <f t="shared" si="3"/>
        <v>43</v>
      </c>
      <c r="B64" s="95">
        <f t="shared" si="0"/>
        <v>19.124415732947476</v>
      </c>
      <c r="C64" s="96">
        <f t="shared" si="11"/>
        <v>6575415561517786</v>
      </c>
      <c r="D64" s="97">
        <f t="shared" si="4"/>
        <v>15.775265294599114</v>
      </c>
      <c r="E64" s="98">
        <f t="shared" si="12"/>
        <v>493230815983943.94</v>
      </c>
      <c r="F64" s="98">
        <f t="shared" si="5"/>
        <v>1160852798908212.8</v>
      </c>
      <c r="G64" s="99">
        <f t="shared" si="6"/>
        <v>0.29818977199414537</v>
      </c>
      <c r="H64" s="128"/>
      <c r="I64" s="95">
        <f>I63*EXP(-lambdaTc*dt)</f>
        <v>2.116156596424311</v>
      </c>
      <c r="J64" s="96">
        <f t="shared" si="8"/>
        <v>66163936093138.938</v>
      </c>
      <c r="K64" s="111">
        <f t="shared" si="13"/>
        <v>2503218315462695</v>
      </c>
      <c r="L64" s="98">
        <f t="shared" si="7"/>
        <v>2.5750911937324542E-2</v>
      </c>
      <c r="N64" s="9"/>
      <c r="O64"/>
      <c r="P64"/>
    </row>
    <row r="65" spans="1:16" ht="12.75" x14ac:dyDescent="0.2">
      <c r="A65" s="100">
        <f t="shared" si="3"/>
        <v>44</v>
      </c>
      <c r="B65" s="101">
        <f t="shared" si="0"/>
        <v>18.925218183689225</v>
      </c>
      <c r="C65" s="102">
        <f t="shared" si="11"/>
        <v>6506926846176152</v>
      </c>
      <c r="D65" s="97">
        <f t="shared" si="4"/>
        <v>15.838811658687087</v>
      </c>
      <c r="E65" s="98">
        <f t="shared" si="12"/>
        <v>495217662127359</v>
      </c>
      <c r="F65" s="98">
        <f t="shared" si="5"/>
        <v>1241469627626620</v>
      </c>
      <c r="G65" s="93">
        <f t="shared" si="6"/>
        <v>0.28515073787262651</v>
      </c>
      <c r="H65" s="129"/>
      <c r="I65" s="101">
        <f>I64*EXP(-lambdaTc*dt)</f>
        <v>1.886004913508514</v>
      </c>
      <c r="J65" s="102">
        <f t="shared" si="8"/>
        <v>58967993568894.93</v>
      </c>
      <c r="K65" s="111">
        <f t="shared" si="13"/>
        <v>2512817756276236</v>
      </c>
      <c r="L65" s="98">
        <f t="shared" si="7"/>
        <v>2.2928812624630916E-2</v>
      </c>
      <c r="N65" s="9"/>
      <c r="O65"/>
      <c r="P65"/>
    </row>
    <row r="66" spans="1:16" ht="12.75" x14ac:dyDescent="0.2">
      <c r="A66" s="94">
        <f t="shared" si="3"/>
        <v>45</v>
      </c>
      <c r="B66" s="95">
        <f t="shared" si="0"/>
        <v>18.728095451470331</v>
      </c>
      <c r="C66" s="96">
        <f t="shared" si="11"/>
        <v>6439151500823875</v>
      </c>
      <c r="D66" s="97">
        <f t="shared" si="4"/>
        <v>15.876914286590019</v>
      </c>
      <c r="E66" s="98">
        <f t="shared" si="12"/>
        <v>496408982203486.69</v>
      </c>
      <c r="F66" s="98">
        <f t="shared" si="5"/>
        <v>1322280392171373.8</v>
      </c>
      <c r="G66" s="99">
        <f t="shared" si="6"/>
        <v>0.27294874495768018</v>
      </c>
      <c r="H66" s="128"/>
      <c r="I66" s="95">
        <f>I65*EXP(-lambdaTc*dt)</f>
        <v>1.6808843635620241</v>
      </c>
      <c r="J66" s="96">
        <f t="shared" si="8"/>
        <v>52554676623929.188</v>
      </c>
      <c r="K66" s="111">
        <f t="shared" si="13"/>
        <v>2521373168749899</v>
      </c>
      <c r="L66" s="98">
        <f t="shared" si="7"/>
        <v>2.0418084647705552E-2</v>
      </c>
      <c r="N66" s="9"/>
      <c r="O66"/>
      <c r="P66"/>
    </row>
    <row r="67" spans="1:16" ht="12.75" x14ac:dyDescent="0.2">
      <c r="A67" s="100">
        <f t="shared" si="3"/>
        <v>46</v>
      </c>
      <c r="B67" s="101">
        <f t="shared" si="0"/>
        <v>18.533025925253096</v>
      </c>
      <c r="C67" s="102">
        <f t="shared" si="11"/>
        <v>6372082095087368</v>
      </c>
      <c r="D67" s="97">
        <f t="shared" si="4"/>
        <v>15.892533452926401</v>
      </c>
      <c r="E67" s="98">
        <f t="shared" si="12"/>
        <v>496897332415873.94</v>
      </c>
      <c r="F67" s="98">
        <f t="shared" si="5"/>
        <v>1403170655587911.5</v>
      </c>
      <c r="G67" s="93">
        <f t="shared" si="6"/>
        <v>0.26151555394494863</v>
      </c>
      <c r="H67" s="129"/>
      <c r="I67" s="101">
        <f>I66*EXP(-lambdaTc*dt)</f>
        <v>1.4980725784066502</v>
      </c>
      <c r="J67" s="102">
        <f t="shared" si="8"/>
        <v>46838867458137.414</v>
      </c>
      <c r="K67" s="111">
        <f t="shared" si="13"/>
        <v>2528998100661689</v>
      </c>
      <c r="L67" s="98">
        <f t="shared" si="7"/>
        <v>1.8183941001641255E-2</v>
      </c>
      <c r="N67" s="9"/>
      <c r="O67"/>
      <c r="P67"/>
    </row>
    <row r="68" spans="1:16" ht="13.5" thickBot="1" x14ac:dyDescent="0.25">
      <c r="A68" s="94">
        <f t="shared" si="3"/>
        <v>47</v>
      </c>
      <c r="B68" s="95">
        <f t="shared" si="0"/>
        <v>18.339988219097712</v>
      </c>
      <c r="C68" s="96">
        <f t="shared" si="11"/>
        <v>6305711275986889</v>
      </c>
      <c r="D68" s="97">
        <f t="shared" si="4"/>
        <v>15.888305464359924</v>
      </c>
      <c r="E68" s="98">
        <f t="shared" si="12"/>
        <v>496765139757831.69</v>
      </c>
      <c r="F68" s="98">
        <f t="shared" si="5"/>
        <v>1484039399269419</v>
      </c>
      <c r="G68" s="99">
        <f t="shared" si="6"/>
        <v>0.2507895806831032</v>
      </c>
      <c r="H68" s="128"/>
      <c r="I68" s="95"/>
      <c r="J68" s="96"/>
      <c r="K68" s="111"/>
      <c r="L68" s="98"/>
      <c r="N68" s="9"/>
      <c r="O68"/>
      <c r="P68"/>
    </row>
    <row r="69" spans="1:16" ht="13.5" thickBot="1" x14ac:dyDescent="0.25">
      <c r="A69" s="100">
        <f t="shared" si="3"/>
        <v>48</v>
      </c>
      <c r="B69" s="101">
        <f t="shared" si="0"/>
        <v>18.148961169817682</v>
      </c>
      <c r="C69" s="102">
        <f t="shared" si="11"/>
        <v>6240031767130429</v>
      </c>
      <c r="D69" s="97">
        <f t="shared" si="4"/>
        <v>15.86657791506545</v>
      </c>
      <c r="E69" s="98">
        <f t="shared" si="12"/>
        <v>496085804312898.56</v>
      </c>
      <c r="F69" s="98">
        <f t="shared" si="5"/>
        <v>1564797553459890.8</v>
      </c>
      <c r="G69" s="93">
        <f t="shared" si="6"/>
        <v>0.24071512948167134</v>
      </c>
      <c r="H69" s="137">
        <f>D69*Ausbeute</f>
        <v>14.755917461010871</v>
      </c>
      <c r="I69" s="138">
        <f>H69</f>
        <v>14.755917461010871</v>
      </c>
      <c r="J69" s="139">
        <f>E69*Ausbeute</f>
        <v>461359798010995.69</v>
      </c>
      <c r="K69" s="139">
        <f>F69*Ausbeute</f>
        <v>1455261724717698.5</v>
      </c>
      <c r="L69" s="140">
        <f>J69/(J69+K69)</f>
        <v>0.24071512948167131</v>
      </c>
      <c r="N69" s="9"/>
      <c r="O69"/>
      <c r="P69"/>
    </row>
    <row r="70" spans="1:16" ht="21" customHeight="1" x14ac:dyDescent="0.2">
      <c r="A70" s="94">
        <f t="shared" si="3"/>
        <v>49</v>
      </c>
      <c r="B70" s="95">
        <f t="shared" si="0"/>
        <v>17.959923834659644</v>
      </c>
      <c r="C70" s="96">
        <f t="shared" si="11"/>
        <v>6175036367915981</v>
      </c>
      <c r="D70" s="97">
        <f t="shared" si="4"/>
        <v>2.6783667108470657</v>
      </c>
      <c r="E70" s="98">
        <f t="shared" si="12"/>
        <v>83742046401439.047</v>
      </c>
      <c r="F70" s="98">
        <f t="shared" si="5"/>
        <v>13632426158373.799</v>
      </c>
      <c r="G70" s="99">
        <f t="shared" si="6"/>
        <v>0.86</v>
      </c>
      <c r="H70" s="128"/>
      <c r="I70" s="95">
        <f>I69*EXP(-lambdaTc*dt)</f>
        <v>13.151074396770413</v>
      </c>
      <c r="J70" s="96">
        <f t="shared" ref="J70:J91" si="14">I70*10^9/$J$4</f>
        <v>411182635261631.69</v>
      </c>
      <c r="K70" s="111">
        <f>J70*($F$19/$E$19)+K69</f>
        <v>1522198432783545.5</v>
      </c>
      <c r="L70" s="98">
        <f>J70/(J70+K70)</f>
        <v>0.21267542237670428</v>
      </c>
      <c r="N70" s="9"/>
      <c r="O70"/>
      <c r="P70"/>
    </row>
    <row r="71" spans="1:16" ht="12.75" x14ac:dyDescent="0.2">
      <c r="A71" s="100">
        <f t="shared" si="3"/>
        <v>50</v>
      </c>
      <c r="B71" s="101">
        <f t="shared" si="0"/>
        <v>17.772855489007355</v>
      </c>
      <c r="C71" s="102">
        <f t="shared" si="11"/>
        <v>6110717952742108</v>
      </c>
      <c r="D71" s="97">
        <f t="shared" si="4"/>
        <v>4.0579831361718632</v>
      </c>
      <c r="E71" s="98">
        <f t="shared" si="12"/>
        <v>126877253480382.45</v>
      </c>
      <c r="F71" s="98">
        <f t="shared" si="5"/>
        <v>34286862771459.313</v>
      </c>
      <c r="G71" s="93">
        <f t="shared" si="6"/>
        <v>0.78725498225745727</v>
      </c>
      <c r="H71" s="129"/>
      <c r="I71" s="101">
        <f>I70*EXP(-lambdaTc*dt)</f>
        <v>11.720772920177483</v>
      </c>
      <c r="J71" s="102">
        <f t="shared" si="14"/>
        <v>366462704963882.69</v>
      </c>
      <c r="K71" s="111">
        <f t="shared" ref="K71:K91" si="15">J71*($F$19/$E$19)+K70</f>
        <v>1581855152196270.5</v>
      </c>
      <c r="L71" s="98">
        <f t="shared" ref="L71:L91" si="16">J71/(J71+K71)</f>
        <v>0.18809184734262752</v>
      </c>
      <c r="N71" s="9"/>
      <c r="O71"/>
      <c r="P71"/>
    </row>
    <row r="72" spans="1:16" ht="12.75" x14ac:dyDescent="0.2">
      <c r="A72" s="94">
        <f t="shared" si="3"/>
        <v>51</v>
      </c>
      <c r="B72" s="95">
        <f t="shared" si="0"/>
        <v>17.587735624109623</v>
      </c>
      <c r="C72" s="96">
        <f t="shared" si="11"/>
        <v>6047069470226767</v>
      </c>
      <c r="D72" s="97">
        <f t="shared" si="4"/>
        <v>5.2701494322911611</v>
      </c>
      <c r="E72" s="98">
        <f t="shared" si="12"/>
        <v>164776950263792.41</v>
      </c>
      <c r="F72" s="98">
        <f t="shared" si="5"/>
        <v>61111017465565.055</v>
      </c>
      <c r="G72" s="99">
        <f t="shared" si="6"/>
        <v>0.72946315786600979</v>
      </c>
      <c r="H72" s="128"/>
      <c r="I72" s="95">
        <f>I71*EXP(-lambdaTc*dt)</f>
        <v>10.446030012582254</v>
      </c>
      <c r="J72" s="96">
        <f t="shared" si="14"/>
        <v>326606482406522.69</v>
      </c>
      <c r="K72" s="111">
        <f t="shared" si="15"/>
        <v>1635023649332216</v>
      </c>
      <c r="L72" s="98">
        <f t="shared" si="16"/>
        <v>0.16649748447584614</v>
      </c>
      <c r="N72" s="9"/>
      <c r="O72"/>
      <c r="P72"/>
    </row>
    <row r="73" spans="1:16" ht="12.75" x14ac:dyDescent="0.2">
      <c r="A73" s="100">
        <f t="shared" si="3"/>
        <v>52</v>
      </c>
      <c r="B73" s="101">
        <f t="shared" si="0"/>
        <v>17.404543944831858</v>
      </c>
      <c r="C73" s="102">
        <f t="shared" si="11"/>
        <v>5984083942434230</v>
      </c>
      <c r="D73" s="97">
        <f t="shared" si="4"/>
        <v>6.3332586341166524</v>
      </c>
      <c r="E73" s="98">
        <f t="shared" si="12"/>
        <v>198016214980053.47</v>
      </c>
      <c r="F73" s="98">
        <f t="shared" si="5"/>
        <v>93346215253015.625</v>
      </c>
      <c r="G73" s="93">
        <f t="shared" si="6"/>
        <v>0.67962164793056756</v>
      </c>
      <c r="H73" s="129"/>
      <c r="I73" s="101">
        <f>I72*EXP(-lambdaTc*dt)</f>
        <v>9.3099272349111306</v>
      </c>
      <c r="J73" s="102">
        <f t="shared" si="14"/>
        <v>291084994202821.88</v>
      </c>
      <c r="K73" s="111">
        <f t="shared" si="15"/>
        <v>1682409578621047.5</v>
      </c>
      <c r="L73" s="98">
        <f t="shared" si="16"/>
        <v>0.14749723572145879</v>
      </c>
      <c r="N73" s="9"/>
      <c r="O73"/>
      <c r="P73"/>
    </row>
    <row r="74" spans="1:16" ht="12.75" x14ac:dyDescent="0.2">
      <c r="A74" s="94">
        <f t="shared" si="3"/>
        <v>53</v>
      </c>
      <c r="B74" s="95">
        <f t="shared" si="0"/>
        <v>17.223260367431099</v>
      </c>
      <c r="C74" s="96">
        <f t="shared" si="11"/>
        <v>5921754464110092</v>
      </c>
      <c r="D74" s="97">
        <f t="shared" si="4"/>
        <v>7.2637014750229953</v>
      </c>
      <c r="E74" s="98">
        <f t="shared" si="12"/>
        <v>227107521723641.06</v>
      </c>
      <c r="F74" s="98">
        <f t="shared" si="5"/>
        <v>130317207161515.34</v>
      </c>
      <c r="G74" s="99">
        <f t="shared" si="6"/>
        <v>0.63539957750548548</v>
      </c>
      <c r="H74" s="128"/>
      <c r="I74" s="95">
        <f>I73*EXP(-lambdaTc*dt)</f>
        <v>8.2973861854637789</v>
      </c>
      <c r="J74" s="96">
        <f t="shared" si="14"/>
        <v>259426797734510.25</v>
      </c>
      <c r="K74" s="111">
        <f t="shared" si="15"/>
        <v>1724641848019688.8</v>
      </c>
      <c r="L74" s="98">
        <f t="shared" si="16"/>
        <v>0.13075495058584277</v>
      </c>
      <c r="N74" s="9"/>
      <c r="O74"/>
      <c r="P74"/>
    </row>
    <row r="75" spans="1:16" ht="12.75" x14ac:dyDescent="0.2">
      <c r="A75" s="100">
        <f t="shared" si="3"/>
        <v>54</v>
      </c>
      <c r="B75" s="101">
        <f t="shared" si="0"/>
        <v>17.043865017354161</v>
      </c>
      <c r="C75" s="102">
        <f t="shared" si="11"/>
        <v>5860074201924219</v>
      </c>
      <c r="D75" s="97">
        <f t="shared" si="4"/>
        <v>8.0760841754025954</v>
      </c>
      <c r="E75" s="98">
        <f t="shared" si="12"/>
        <v>252507549851006.53</v>
      </c>
      <c r="F75" s="98">
        <f t="shared" si="5"/>
        <v>171423087369818.75</v>
      </c>
      <c r="G75" s="93">
        <f t="shared" si="6"/>
        <v>0.59563411483156259</v>
      </c>
      <c r="H75" s="129"/>
      <c r="I75" s="101">
        <f>I74*EXP(-lambdaTc*dt)</f>
        <v>7.3949683787600877</v>
      </c>
      <c r="J75" s="102">
        <f t="shared" si="14"/>
        <v>231211724146411</v>
      </c>
      <c r="K75" s="111">
        <f t="shared" si="15"/>
        <v>1762280965903988.3</v>
      </c>
      <c r="L75" s="98">
        <f t="shared" si="16"/>
        <v>0.11598323149134072</v>
      </c>
      <c r="N75" s="9"/>
      <c r="O75"/>
      <c r="P75"/>
    </row>
    <row r="76" spans="1:16" ht="12.75" x14ac:dyDescent="0.2">
      <c r="A76" s="94">
        <f t="shared" si="3"/>
        <v>55</v>
      </c>
      <c r="B76" s="95">
        <f t="shared" si="0"/>
        <v>16.866338227058737</v>
      </c>
      <c r="C76" s="96">
        <f t="shared" si="11"/>
        <v>5799036393721598</v>
      </c>
      <c r="D76" s="97">
        <f t="shared" si="4"/>
        <v>8.783422544487566</v>
      </c>
      <c r="E76" s="98">
        <f t="shared" si="12"/>
        <v>274623252785015.31</v>
      </c>
      <c r="F76" s="98">
        <f t="shared" si="5"/>
        <v>216129198288309.63</v>
      </c>
      <c r="G76" s="99">
        <f t="shared" si="6"/>
        <v>0.5595962937818989</v>
      </c>
      <c r="H76" s="128"/>
      <c r="I76" s="95">
        <f>I75*EXP(-lambdaTc*dt)</f>
        <v>6.5906968894210838</v>
      </c>
      <c r="J76" s="96">
        <f t="shared" si="14"/>
        <v>206065301848517.09</v>
      </c>
      <c r="K76" s="111">
        <f t="shared" si="15"/>
        <v>1795826480158398</v>
      </c>
      <c r="L76" s="98">
        <f t="shared" si="16"/>
        <v>0.10293528536389451</v>
      </c>
      <c r="N76" s="9"/>
      <c r="O76"/>
      <c r="P76"/>
    </row>
    <row r="77" spans="1:16" ht="12.75" x14ac:dyDescent="0.2">
      <c r="A77" s="100">
        <f t="shared" si="3"/>
        <v>56</v>
      </c>
      <c r="B77" s="101">
        <f t="shared" si="0"/>
        <v>16.690660533857226</v>
      </c>
      <c r="C77" s="102">
        <f t="shared" si="11"/>
        <v>5738634347780991</v>
      </c>
      <c r="D77" s="97">
        <f t="shared" si="4"/>
        <v>9.3973149715931932</v>
      </c>
      <c r="E77" s="98">
        <f t="shared" si="12"/>
        <v>293817266774202.31</v>
      </c>
      <c r="F77" s="98">
        <f t="shared" si="5"/>
        <v>263959916135272.81</v>
      </c>
      <c r="G77" s="93">
        <f t="shared" si="6"/>
        <v>0.5267645858900033</v>
      </c>
      <c r="H77" s="129"/>
      <c r="I77" s="101">
        <f>I76*EXP(-lambdaTc*dt)</f>
        <v>5.8738973939342074</v>
      </c>
      <c r="J77" s="102">
        <f t="shared" si="14"/>
        <v>183653786514007.09</v>
      </c>
      <c r="K77" s="111">
        <f t="shared" si="15"/>
        <v>1825723608195562</v>
      </c>
      <c r="L77" s="98">
        <f t="shared" si="16"/>
        <v>9.1398354036202348E-2</v>
      </c>
      <c r="N77" s="9"/>
      <c r="O77"/>
      <c r="P77"/>
    </row>
    <row r="78" spans="1:16" ht="12.75" x14ac:dyDescent="0.2">
      <c r="A78" s="94">
        <f t="shared" si="3"/>
        <v>57</v>
      </c>
      <c r="B78" s="95">
        <f t="shared" si="0"/>
        <v>16.516812677782966</v>
      </c>
      <c r="C78" s="96">
        <f t="shared" si="11"/>
        <v>5678861442081298</v>
      </c>
      <c r="D78" s="97">
        <f t="shared" si="4"/>
        <v>9.9280966027564705</v>
      </c>
      <c r="E78" s="98">
        <f t="shared" si="12"/>
        <v>310412731392954.69</v>
      </c>
      <c r="F78" s="98">
        <f t="shared" si="5"/>
        <v>314492221245753.81</v>
      </c>
      <c r="G78" s="99">
        <f t="shared" si="6"/>
        <v>0.49673591172899723</v>
      </c>
      <c r="H78" s="128"/>
      <c r="I78" s="95">
        <f>I77*EXP(-lambdaTc*dt)</f>
        <v>5.2350565006028873</v>
      </c>
      <c r="J78" s="96">
        <f t="shared" si="14"/>
        <v>163679731611133.53</v>
      </c>
      <c r="K78" s="111">
        <f t="shared" si="15"/>
        <v>1852369145899700</v>
      </c>
      <c r="L78" s="98">
        <f t="shared" si="16"/>
        <v>8.118837466541233E-2</v>
      </c>
      <c r="N78" s="9"/>
      <c r="O78"/>
      <c r="P78"/>
    </row>
    <row r="79" spans="1:16" ht="12.75" x14ac:dyDescent="0.2">
      <c r="A79" s="100">
        <f t="shared" si="3"/>
        <v>58</v>
      </c>
      <c r="B79" s="101">
        <f t="shared" si="0"/>
        <v>16.344775599478719</v>
      </c>
      <c r="C79" s="102">
        <f t="shared" si="11"/>
        <v>5619711123575570</v>
      </c>
      <c r="D79" s="97">
        <f t="shared" si="4"/>
        <v>10.384976749034813</v>
      </c>
      <c r="E79" s="98">
        <f t="shared" si="12"/>
        <v>324697585761323.5</v>
      </c>
      <c r="F79" s="98">
        <f t="shared" si="5"/>
        <v>367349967765039.06</v>
      </c>
      <c r="G79" s="93">
        <f t="shared" si="6"/>
        <v>0.46918392255967223</v>
      </c>
      <c r="H79" s="129"/>
      <c r="I79" s="101">
        <f>I78*EXP(-lambdaTc*dt)</f>
        <v>4.6656954874298098</v>
      </c>
      <c r="J79" s="102">
        <f t="shared" si="14"/>
        <v>145878040680905.75</v>
      </c>
      <c r="K79" s="111">
        <f t="shared" si="15"/>
        <v>1876116733917521.8</v>
      </c>
      <c r="L79" s="98">
        <f t="shared" si="16"/>
        <v>7.2145607156614652E-2</v>
      </c>
      <c r="N79" s="9"/>
      <c r="O79"/>
      <c r="P79"/>
    </row>
    <row r="80" spans="1:16" ht="12.75" x14ac:dyDescent="0.2">
      <c r="A80" s="94">
        <f t="shared" si="3"/>
        <v>59</v>
      </c>
      <c r="B80" s="95">
        <f t="shared" si="0"/>
        <v>16.174530438107173</v>
      </c>
      <c r="C80" s="96">
        <f t="shared" si="11"/>
        <v>5561176907472590</v>
      </c>
      <c r="D80" s="97">
        <f t="shared" si="4"/>
        <v>10.77616135017972</v>
      </c>
      <c r="E80" s="98">
        <f t="shared" si="12"/>
        <v>336928397504889.75</v>
      </c>
      <c r="F80" s="98">
        <f t="shared" si="5"/>
        <v>422198776661183.88</v>
      </c>
      <c r="G80" s="99">
        <f t="shared" si="6"/>
        <v>0.44383656516448217</v>
      </c>
      <c r="H80" s="128"/>
      <c r="I80" s="95">
        <f>I79*EXP(-lambdaTc*dt)</f>
        <v>4.1582577721779943</v>
      </c>
      <c r="J80" s="96">
        <f t="shared" si="14"/>
        <v>130012448966237.77</v>
      </c>
      <c r="K80" s="111">
        <f t="shared" si="15"/>
        <v>1897281551191095.3</v>
      </c>
      <c r="L80" s="98">
        <f t="shared" si="16"/>
        <v>6.4131028334394435E-2</v>
      </c>
      <c r="N80" s="9"/>
      <c r="O80"/>
      <c r="P80"/>
    </row>
    <row r="81" spans="1:16" ht="12.75" x14ac:dyDescent="0.2">
      <c r="A81" s="100">
        <f t="shared" si="3"/>
        <v>60</v>
      </c>
      <c r="B81" s="101">
        <f t="shared" si="0"/>
        <v>16.006058529283141</v>
      </c>
      <c r="C81" s="102">
        <f t="shared" si="11"/>
        <v>5503252376525918</v>
      </c>
      <c r="D81" s="97">
        <f t="shared" si="4"/>
        <v>11.108962119054182</v>
      </c>
      <c r="E81" s="98">
        <f t="shared" si="12"/>
        <v>347333775273606.81</v>
      </c>
      <c r="F81" s="98">
        <f t="shared" si="5"/>
        <v>478741484263864.06</v>
      </c>
      <c r="G81" s="93">
        <f t="shared" si="6"/>
        <v>0.42046262887485947</v>
      </c>
      <c r="H81" s="129"/>
      <c r="I81" s="101">
        <f>I80*EXP(-lambdaTc*dt)</f>
        <v>3.7060086211078134</v>
      </c>
      <c r="J81" s="102">
        <f t="shared" si="14"/>
        <v>115872387696601.92</v>
      </c>
      <c r="K81" s="111">
        <f t="shared" si="15"/>
        <v>1916144498025425.8</v>
      </c>
      <c r="L81" s="98">
        <f t="shared" si="16"/>
        <v>5.7023338984424576E-2</v>
      </c>
      <c r="N81" s="9"/>
      <c r="O81"/>
      <c r="P81"/>
    </row>
    <row r="82" spans="1:16" ht="12.75" x14ac:dyDescent="0.2">
      <c r="A82" s="94">
        <f t="shared" si="3"/>
        <v>61</v>
      </c>
      <c r="B82" s="95">
        <f t="shared" si="0"/>
        <v>15.83934140302739</v>
      </c>
      <c r="C82" s="96">
        <f t="shared" si="11"/>
        <v>5445931180330365</v>
      </c>
      <c r="D82" s="97">
        <f t="shared" si="4"/>
        <v>11.389893815388676</v>
      </c>
      <c r="E82" s="98">
        <f t="shared" si="12"/>
        <v>356117410111510.63</v>
      </c>
      <c r="F82" s="98">
        <f t="shared" si="5"/>
        <v>536714085909923.94</v>
      </c>
      <c r="G82" s="99">
        <f t="shared" si="6"/>
        <v>0.39886295644633174</v>
      </c>
      <c r="H82" s="128"/>
      <c r="I82" s="95">
        <f>I81*EXP(-lambdaTc*dt)</f>
        <v>3.3029457653202772</v>
      </c>
      <c r="J82" s="96">
        <f t="shared" si="14"/>
        <v>103270189410848.33</v>
      </c>
      <c r="K82" s="111">
        <f t="shared" si="15"/>
        <v>1932955924208587</v>
      </c>
      <c r="L82" s="98">
        <f t="shared" si="16"/>
        <v>5.0716464502698753E-2</v>
      </c>
      <c r="N82" s="9"/>
      <c r="O82"/>
      <c r="P82"/>
    </row>
    <row r="83" spans="1:16" ht="12.75" x14ac:dyDescent="0.2">
      <c r="A83" s="100">
        <f t="shared" si="3"/>
        <v>62</v>
      </c>
      <c r="B83" s="101">
        <f t="shared" si="0"/>
        <v>15.674360781741681</v>
      </c>
      <c r="C83" s="102">
        <f t="shared" si="11"/>
        <v>5389207034625773</v>
      </c>
      <c r="D83" s="97">
        <f t="shared" si="4"/>
        <v>11.624760939922441</v>
      </c>
      <c r="E83" s="98">
        <f t="shared" si="12"/>
        <v>363460786043277.13</v>
      </c>
      <c r="F83" s="98">
        <f t="shared" si="5"/>
        <v>595882120847201.63</v>
      </c>
      <c r="G83" s="93">
        <f t="shared" si="6"/>
        <v>0.3788643074678727</v>
      </c>
      <c r="H83" s="129"/>
      <c r="I83" s="101">
        <f>I82*EXP(-lambdaTc*dt)</f>
        <v>2.9437197384031069</v>
      </c>
      <c r="J83" s="102">
        <f t="shared" si="14"/>
        <v>92038597227122.156</v>
      </c>
      <c r="K83" s="111">
        <f t="shared" si="15"/>
        <v>1947938951664165</v>
      </c>
      <c r="L83" s="98">
        <f t="shared" si="16"/>
        <v>4.5117455962760206E-2</v>
      </c>
      <c r="N83" s="9"/>
      <c r="O83"/>
      <c r="P83"/>
    </row>
    <row r="84" spans="1:16" ht="12.75" x14ac:dyDescent="0.2">
      <c r="A84" s="94">
        <f t="shared" si="3"/>
        <v>63</v>
      </c>
      <c r="B84" s="95">
        <f t="shared" si="0"/>
        <v>15.511098578204995</v>
      </c>
      <c r="C84" s="96">
        <f t="shared" si="11"/>
        <v>5333073720608061</v>
      </c>
      <c r="D84" s="97">
        <f t="shared" si="4"/>
        <v>11.81873499956334</v>
      </c>
      <c r="E84" s="98">
        <f t="shared" si="12"/>
        <v>369525595853426.88</v>
      </c>
      <c r="F84" s="98">
        <f t="shared" si="5"/>
        <v>656037450404736.25</v>
      </c>
      <c r="G84" s="99">
        <f t="shared" si="6"/>
        <v>0.36031485065853947</v>
      </c>
      <c r="H84" s="128"/>
      <c r="I84" s="95">
        <f>I83*EXP(-lambdaTc*dt)</f>
        <v>2.623562878097633</v>
      </c>
      <c r="J84" s="96">
        <f t="shared" si="14"/>
        <v>82028545002809.344</v>
      </c>
      <c r="K84" s="111">
        <f t="shared" si="15"/>
        <v>1961292435734389.8</v>
      </c>
      <c r="L84" s="98">
        <f t="shared" si="16"/>
        <v>4.0144718219070355E-2</v>
      </c>
      <c r="N84" s="9"/>
      <c r="O84"/>
      <c r="P84"/>
    </row>
    <row r="85" spans="1:16" ht="12.75" x14ac:dyDescent="0.2">
      <c r="A85" s="100">
        <f t="shared" si="3"/>
        <v>64</v>
      </c>
      <c r="B85" s="101">
        <f t="shared" ref="B85:B148" si="17">Ao_MuNuk*EXP(-lambdaMNuk*t)</f>
        <v>15.349536893590571</v>
      </c>
      <c r="C85" s="102">
        <f t="shared" ref="C85:C116" si="18">B85*10^9/($D$4)</f>
        <v>5277525084247446</v>
      </c>
      <c r="D85" s="97">
        <f t="shared" si="4"/>
        <v>11.976423369057619</v>
      </c>
      <c r="E85" s="98">
        <f t="shared" ref="E85:E116" si="19">D85*10^9/$J$4</f>
        <v>374455894121277.19</v>
      </c>
      <c r="F85" s="98">
        <f t="shared" si="5"/>
        <v>716995386657037.25</v>
      </c>
      <c r="G85" s="93">
        <f t="shared" si="6"/>
        <v>0.34308072262671446</v>
      </c>
      <c r="H85" s="129"/>
      <c r="I85" s="101">
        <f>I84*EXP(-lambdaTc*dt)</f>
        <v>2.338226049693791</v>
      </c>
      <c r="J85" s="102">
        <f t="shared" si="14"/>
        <v>73107178922704.125</v>
      </c>
      <c r="K85" s="111">
        <f t="shared" si="15"/>
        <v>1973193604396225.3</v>
      </c>
      <c r="L85" s="98">
        <f t="shared" si="16"/>
        <v>3.5726506835486019E-2</v>
      </c>
      <c r="N85" s="9"/>
      <c r="O85"/>
      <c r="P85"/>
    </row>
    <row r="86" spans="1:16" ht="12.75" x14ac:dyDescent="0.2">
      <c r="A86" s="94">
        <f t="shared" ref="A86:A149" si="20">A85+dt</f>
        <v>65</v>
      </c>
      <c r="B86" s="95">
        <f t="shared" si="17"/>
        <v>15.189658015503603</v>
      </c>
      <c r="C86" s="96">
        <f t="shared" si="18"/>
        <v>5222555035613755</v>
      </c>
      <c r="D86" s="97">
        <f t="shared" ref="D86:D149" si="21">($D85-$H85)*EXP(-lambdaTNuk1*dt)+Ao_MuNuk_t*ZerfWahr1*(lambdaTNuk1/(lambdaTNuk1-lambdaMNuk))*(1-EXP(-(lambdaTNuk1-lambdaMNuk)*dt))</f>
        <v>12.101930663129027</v>
      </c>
      <c r="E86" s="98">
        <f t="shared" si="19"/>
        <v>378380016087579.13</v>
      </c>
      <c r="F86" s="98">
        <f t="shared" si="5"/>
        <v>778592133461992</v>
      </c>
      <c r="G86" s="99">
        <f t="shared" si="6"/>
        <v>0.3270433227237915</v>
      </c>
      <c r="H86" s="128"/>
      <c r="I86" s="95">
        <f>I85*EXP(-lambdaTc*dt)</f>
        <v>2.083922251343568</v>
      </c>
      <c r="J86" s="96">
        <f t="shared" si="14"/>
        <v>65156094257837.063</v>
      </c>
      <c r="K86" s="111">
        <f t="shared" si="15"/>
        <v>1983800410438198.8</v>
      </c>
      <c r="L86" s="98">
        <f t="shared" si="16"/>
        <v>3.1799647336829641E-2</v>
      </c>
      <c r="N86" s="9"/>
      <c r="O86"/>
      <c r="P86"/>
    </row>
    <row r="87" spans="1:16" ht="12.75" x14ac:dyDescent="0.2">
      <c r="A87" s="100">
        <f t="shared" si="20"/>
        <v>66</v>
      </c>
      <c r="B87" s="101">
        <f t="shared" si="17"/>
        <v>15.03144441603941</v>
      </c>
      <c r="C87" s="102">
        <f t="shared" si="18"/>
        <v>5168157548208776</v>
      </c>
      <c r="D87" s="97">
        <f t="shared" si="21"/>
        <v>12.198913433645307</v>
      </c>
      <c r="E87" s="98">
        <f t="shared" si="19"/>
        <v>381412287820879.63</v>
      </c>
      <c r="F87" s="98">
        <f t="shared" ref="F87:F150" si="22">IF(H86&gt;0,E87*($F$19/$E$19),E87*($F$19/$E$19)+F86)</f>
        <v>840682505897949.13</v>
      </c>
      <c r="G87" s="93">
        <f t="shared" ref="G87:G150" si="23">E87/(E87+F87)</f>
        <v>0.31209713827537372</v>
      </c>
      <c r="H87" s="129"/>
      <c r="I87" s="101">
        <f>I86*EXP(-lambdaTc*dt)</f>
        <v>1.8572763528203613</v>
      </c>
      <c r="J87" s="102">
        <f t="shared" si="14"/>
        <v>58069763893156.102</v>
      </c>
      <c r="K87" s="111">
        <f t="shared" si="15"/>
        <v>1993253627816154.5</v>
      </c>
      <c r="L87" s="98">
        <f t="shared" si="16"/>
        <v>2.8308439384961231E-2</v>
      </c>
      <c r="N87" s="9"/>
      <c r="O87"/>
      <c r="P87"/>
    </row>
    <row r="88" spans="1:16" ht="12.75" x14ac:dyDescent="0.2">
      <c r="A88" s="94">
        <f t="shared" si="20"/>
        <v>67</v>
      </c>
      <c r="B88" s="95">
        <f t="shared" si="17"/>
        <v>14.874878749861789</v>
      </c>
      <c r="C88" s="96">
        <f t="shared" si="18"/>
        <v>5114326658305555</v>
      </c>
      <c r="D88" s="97">
        <f t="shared" si="21"/>
        <v>12.27062891777917</v>
      </c>
      <c r="E88" s="98">
        <f t="shared" si="19"/>
        <v>383654550381759.63</v>
      </c>
      <c r="F88" s="98">
        <f t="shared" si="22"/>
        <v>903137897820561.13</v>
      </c>
      <c r="G88" s="99">
        <f t="shared" si="23"/>
        <v>0.29814796544519206</v>
      </c>
      <c r="H88" s="128"/>
      <c r="I88" s="95">
        <f>I87*EXP(-lambdaTc*dt)</f>
        <v>1.6552803006550372</v>
      </c>
      <c r="J88" s="96">
        <f t="shared" si="14"/>
        <v>51754137767416.836</v>
      </c>
      <c r="K88" s="111">
        <f t="shared" si="15"/>
        <v>2001678720010850.3</v>
      </c>
      <c r="L88" s="98">
        <f t="shared" si="16"/>
        <v>2.5203715607927283E-2</v>
      </c>
      <c r="N88" s="9"/>
      <c r="O88"/>
      <c r="P88"/>
    </row>
    <row r="89" spans="1:16" ht="12.75" x14ac:dyDescent="0.2">
      <c r="A89" s="100">
        <f t="shared" si="20"/>
        <v>68</v>
      </c>
      <c r="B89" s="101">
        <f t="shared" si="17"/>
        <v>14.719943852301419</v>
      </c>
      <c r="C89" s="102">
        <f t="shared" si="18"/>
        <v>5061056464294582</v>
      </c>
      <c r="D89" s="97">
        <f t="shared" si="21"/>
        <v>12.319978484175255</v>
      </c>
      <c r="E89" s="98">
        <f t="shared" si="19"/>
        <v>385197518214467.13</v>
      </c>
      <c r="F89" s="98">
        <f t="shared" si="22"/>
        <v>965844470553148.75</v>
      </c>
      <c r="G89" s="93">
        <f t="shared" si="23"/>
        <v>0.28511143355791174</v>
      </c>
      <c r="H89" s="129"/>
      <c r="I89" s="101">
        <f>I88*EXP(-lambdaTc*dt)</f>
        <v>1.4752531951294612</v>
      </c>
      <c r="J89" s="102">
        <f t="shared" si="14"/>
        <v>46125394636991.789</v>
      </c>
      <c r="K89" s="111">
        <f t="shared" si="15"/>
        <v>2009187505184314</v>
      </c>
      <c r="L89" s="98">
        <f t="shared" si="16"/>
        <v>2.2442030428068666E-2</v>
      </c>
      <c r="N89" s="9"/>
      <c r="O89"/>
      <c r="P89"/>
    </row>
    <row r="90" spans="1:16" ht="12.75" x14ac:dyDescent="0.2">
      <c r="A90" s="94">
        <f t="shared" si="20"/>
        <v>69</v>
      </c>
      <c r="B90" s="95">
        <f t="shared" si="17"/>
        <v>14.566622737474056</v>
      </c>
      <c r="C90" s="96">
        <f t="shared" si="18"/>
        <v>5008341126036783</v>
      </c>
      <c r="D90" s="97">
        <f t="shared" si="21"/>
        <v>12.349546353766026</v>
      </c>
      <c r="E90" s="98">
        <f t="shared" si="19"/>
        <v>386121989795313.13</v>
      </c>
      <c r="F90" s="98">
        <f t="shared" si="22"/>
        <v>1028701538659362.5</v>
      </c>
      <c r="G90" s="99">
        <f t="shared" si="23"/>
        <v>0.27291176746053297</v>
      </c>
      <c r="H90" s="128"/>
      <c r="I90" s="95">
        <f>I89*EXP(-lambdaTc*dt)</f>
        <v>1.3148057092677521</v>
      </c>
      <c r="J90" s="96">
        <f t="shared" si="14"/>
        <v>41108829596958.07</v>
      </c>
      <c r="K90" s="111">
        <f t="shared" si="15"/>
        <v>2015879640234981.5</v>
      </c>
      <c r="L90" s="98">
        <f t="shared" si="16"/>
        <v>1.9984958690758607E-2</v>
      </c>
      <c r="N90" s="9"/>
      <c r="O90"/>
      <c r="P90"/>
    </row>
    <row r="91" spans="1:16" ht="12.75" x14ac:dyDescent="0.2">
      <c r="A91" s="100">
        <f t="shared" si="20"/>
        <v>70</v>
      </c>
      <c r="B91" s="101">
        <f t="shared" si="17"/>
        <v>14.414898596418313</v>
      </c>
      <c r="C91" s="102">
        <f t="shared" si="18"/>
        <v>4956174864223246</v>
      </c>
      <c r="D91" s="97">
        <f t="shared" si="21"/>
        <v>12.361634109164257</v>
      </c>
      <c r="E91" s="98">
        <f t="shared" si="19"/>
        <v>386499926606336.19</v>
      </c>
      <c r="F91" s="98">
        <f t="shared" si="22"/>
        <v>1091620131362719.5</v>
      </c>
      <c r="G91" s="93">
        <f t="shared" si="23"/>
        <v>0.26148074002688859</v>
      </c>
      <c r="H91" s="129"/>
      <c r="I91" s="101">
        <f>I90*EXP(-lambdaTc*dt)</f>
        <v>1.1718083775926835</v>
      </c>
      <c r="J91" s="102">
        <f t="shared" si="14"/>
        <v>36637862594598.5</v>
      </c>
      <c r="K91" s="111">
        <f t="shared" si="15"/>
        <v>2021843943448055.8</v>
      </c>
      <c r="L91" s="98">
        <f t="shared" si="16"/>
        <v>1.7798487451795006E-2</v>
      </c>
      <c r="N91" s="9"/>
      <c r="O91"/>
      <c r="P91"/>
    </row>
    <row r="92" spans="1:16" ht="13.5" thickBot="1" x14ac:dyDescent="0.25">
      <c r="A92" s="94">
        <f t="shared" si="20"/>
        <v>71</v>
      </c>
      <c r="B92" s="95">
        <f t="shared" si="17"/>
        <v>14.264754795252879</v>
      </c>
      <c r="C92" s="96">
        <f t="shared" si="18"/>
        <v>4904551959741632</v>
      </c>
      <c r="D92" s="97">
        <f t="shared" si="21"/>
        <v>12.358291450665343</v>
      </c>
      <c r="E92" s="98">
        <f t="shared" si="19"/>
        <v>386395414755144.75</v>
      </c>
      <c r="F92" s="98">
        <f t="shared" si="22"/>
        <v>1154521710508905.8</v>
      </c>
      <c r="G92" s="99">
        <f t="shared" si="23"/>
        <v>0.25075677881698688</v>
      </c>
      <c r="H92" s="128"/>
      <c r="I92" s="95"/>
      <c r="J92" s="96"/>
      <c r="K92" s="111"/>
      <c r="L92" s="98"/>
      <c r="N92" s="9"/>
      <c r="O92"/>
      <c r="P92"/>
    </row>
    <row r="93" spans="1:16" ht="13.5" thickBot="1" x14ac:dyDescent="0.25">
      <c r="A93" s="100">
        <f t="shared" si="20"/>
        <v>72</v>
      </c>
      <c r="B93" s="101">
        <f t="shared" si="17"/>
        <v>14.11617487335289</v>
      </c>
      <c r="C93" s="102">
        <f t="shared" si="18"/>
        <v>4853466753049165</v>
      </c>
      <c r="D93" s="97">
        <f t="shared" si="21"/>
        <v>12.341343607077274</v>
      </c>
      <c r="E93" s="98">
        <f t="shared" si="19"/>
        <v>385865522004309.5</v>
      </c>
      <c r="F93" s="98">
        <f t="shared" si="22"/>
        <v>1217337028044491</v>
      </c>
      <c r="G93" s="93">
        <f t="shared" si="23"/>
        <v>0.24068419925639714</v>
      </c>
      <c r="H93" s="137">
        <f>D93*Ausbeute</f>
        <v>11.477449554581865</v>
      </c>
      <c r="I93" s="138">
        <f>H93</f>
        <v>11.477449554581865</v>
      </c>
      <c r="J93" s="139">
        <f>E93*Ausbeute</f>
        <v>358854935464007.88</v>
      </c>
      <c r="K93" s="139">
        <f>F93*Ausbeute</f>
        <v>1132123436081376.8</v>
      </c>
      <c r="L93" s="140">
        <f>J93/(J93+K93)</f>
        <v>0.24068419925639717</v>
      </c>
      <c r="N93" s="9"/>
      <c r="O93"/>
      <c r="P93"/>
    </row>
    <row r="94" spans="1:16" ht="21.75" customHeight="1" x14ac:dyDescent="0.2">
      <c r="A94" s="94">
        <f t="shared" si="20"/>
        <v>73</v>
      </c>
      <c r="B94" s="95">
        <f t="shared" si="17"/>
        <v>13.96914254154531</v>
      </c>
      <c r="C94" s="96">
        <f t="shared" si="18"/>
        <v>4802913643552167</v>
      </c>
      <c r="D94" s="97">
        <f t="shared" si="21"/>
        <v>2.0832454424239102</v>
      </c>
      <c r="E94" s="98">
        <f t="shared" si="19"/>
        <v>65134933091322.648</v>
      </c>
      <c r="F94" s="98">
        <f t="shared" si="22"/>
        <v>10603361200912.99</v>
      </c>
      <c r="G94" s="99">
        <f t="shared" si="23"/>
        <v>0.86</v>
      </c>
      <c r="H94" s="128"/>
      <c r="I94" s="95">
        <f>I93*EXP(-lambdaTc*dt)</f>
        <v>10.22917032277471</v>
      </c>
      <c r="J94" s="96">
        <f t="shared" ref="J94:J115" si="24">I94*10^9/$J$4</f>
        <v>319826128494223</v>
      </c>
      <c r="K94" s="111">
        <f>J94*($F$19/$E$19)+K93</f>
        <v>1184188154673459.5</v>
      </c>
      <c r="L94" s="98">
        <f>J94/(J94+K94)</f>
        <v>0.2126483319165165</v>
      </c>
      <c r="N94" s="9"/>
      <c r="O94"/>
      <c r="P94"/>
    </row>
    <row r="95" spans="1:16" ht="12.75" x14ac:dyDescent="0.2">
      <c r="A95" s="100">
        <f t="shared" si="20"/>
        <v>74</v>
      </c>
      <c r="B95" s="101">
        <f t="shared" si="17"/>
        <v>13.823641680323121</v>
      </c>
      <c r="C95" s="102">
        <f t="shared" si="18"/>
        <v>4752887088992052</v>
      </c>
      <c r="D95" s="97">
        <f t="shared" si="21"/>
        <v>3.1563017918183207</v>
      </c>
      <c r="E95" s="98">
        <f t="shared" si="19"/>
        <v>98685206188140.766</v>
      </c>
      <c r="F95" s="98">
        <f t="shared" si="22"/>
        <v>26668394766424.281</v>
      </c>
      <c r="G95" s="93">
        <f t="shared" si="23"/>
        <v>0.78725465751805279</v>
      </c>
      <c r="H95" s="129"/>
      <c r="I95" s="101">
        <f>I94*EXP(-lambdaTc*dt)</f>
        <v>9.1166530503776944</v>
      </c>
      <c r="J95" s="102">
        <f t="shared" si="24"/>
        <v>285042066748619.56</v>
      </c>
      <c r="K95" s="111">
        <f t="shared" ref="K95:K115" si="25">J95*($F$19/$E$19)+K94</f>
        <v>1230590351586025.5</v>
      </c>
      <c r="L95" s="98">
        <f t="shared" ref="L95:L115" si="26">J95/(J95+K95)</f>
        <v>0.1880680719813447</v>
      </c>
      <c r="N95" s="9"/>
      <c r="O95"/>
      <c r="P95"/>
    </row>
    <row r="96" spans="1:16" ht="12.75" x14ac:dyDescent="0.2">
      <c r="A96" s="94">
        <f t="shared" si="20"/>
        <v>75</v>
      </c>
      <c r="B96" s="95">
        <f t="shared" si="17"/>
        <v>13.679656338078093</v>
      </c>
      <c r="C96" s="96">
        <f t="shared" si="18"/>
        <v>4703381604837713</v>
      </c>
      <c r="D96" s="97">
        <f t="shared" si="21"/>
        <v>4.0991165264033684</v>
      </c>
      <c r="E96" s="98">
        <f t="shared" si="19"/>
        <v>128163333634927.77</v>
      </c>
      <c r="F96" s="98">
        <f t="shared" si="22"/>
        <v>47532193265133.453</v>
      </c>
      <c r="G96" s="99">
        <f t="shared" si="23"/>
        <v>0.72946270116386847</v>
      </c>
      <c r="H96" s="128"/>
      <c r="I96" s="95">
        <f>I95*EXP(-lambdaTc*dt)</f>
        <v>8.1251323634638659</v>
      </c>
      <c r="J96" s="96">
        <f t="shared" si="24"/>
        <v>254041094762500.19</v>
      </c>
      <c r="K96" s="111">
        <f t="shared" si="25"/>
        <v>1271945878640386</v>
      </c>
      <c r="L96" s="98">
        <f t="shared" si="26"/>
        <v>0.16647658151104613</v>
      </c>
      <c r="N96" s="9"/>
      <c r="O96"/>
      <c r="P96"/>
    </row>
    <row r="97" spans="1:16" ht="12.75" x14ac:dyDescent="0.2">
      <c r="A97" s="100">
        <f t="shared" si="20"/>
        <v>76</v>
      </c>
      <c r="B97" s="101">
        <f t="shared" si="17"/>
        <v>13.537170729351983</v>
      </c>
      <c r="C97" s="102">
        <f t="shared" si="18"/>
        <v>4654391763684244</v>
      </c>
      <c r="D97" s="97">
        <f t="shared" si="21"/>
        <v>4.925995628697037</v>
      </c>
      <c r="E97" s="98">
        <f t="shared" si="19"/>
        <v>154016607524654.84</v>
      </c>
      <c r="F97" s="98">
        <f t="shared" si="22"/>
        <v>72604664257519.125</v>
      </c>
      <c r="G97" s="93">
        <f t="shared" si="23"/>
        <v>0.67962114197600132</v>
      </c>
      <c r="H97" s="129"/>
      <c r="I97" s="101">
        <f>I96*EXP(-lambdaTc*dt)</f>
        <v>7.2414487596490096</v>
      </c>
      <c r="J97" s="102">
        <f t="shared" si="24"/>
        <v>226411766390415.25</v>
      </c>
      <c r="K97" s="111">
        <f t="shared" si="25"/>
        <v>1308803608052779.3</v>
      </c>
      <c r="L97" s="98">
        <f t="shared" si="26"/>
        <v>0.14747882945904725</v>
      </c>
      <c r="N97" s="9"/>
      <c r="O97"/>
      <c r="P97"/>
    </row>
    <row r="98" spans="1:16" ht="12.75" x14ac:dyDescent="0.2">
      <c r="A98" s="94">
        <f t="shared" si="20"/>
        <v>77</v>
      </c>
      <c r="B98" s="95">
        <f t="shared" si="17"/>
        <v>13.396169233105912</v>
      </c>
      <c r="C98" s="96">
        <f t="shared" si="18"/>
        <v>4605912194657911</v>
      </c>
      <c r="D98" s="97">
        <f t="shared" si="21"/>
        <v>5.6496877041459346</v>
      </c>
      <c r="E98" s="98">
        <f t="shared" si="19"/>
        <v>176643626863402.81</v>
      </c>
      <c r="F98" s="98">
        <f t="shared" si="22"/>
        <v>101360603514352.14</v>
      </c>
      <c r="G98" s="99">
        <f t="shared" si="23"/>
        <v>0.63539906073867181</v>
      </c>
      <c r="H98" s="128"/>
      <c r="I98" s="95">
        <f>I97*EXP(-lambdaTc*dt)</f>
        <v>6.453873954647408</v>
      </c>
      <c r="J98" s="96">
        <f t="shared" si="24"/>
        <v>201787384076392.97</v>
      </c>
      <c r="K98" s="111">
        <f t="shared" si="25"/>
        <v>1341652717088471.3</v>
      </c>
      <c r="L98" s="98">
        <f t="shared" si="26"/>
        <v>0.13073872055293892</v>
      </c>
      <c r="N98" s="9"/>
      <c r="O98"/>
      <c r="P98"/>
    </row>
    <row r="99" spans="1:16" ht="12.75" x14ac:dyDescent="0.2">
      <c r="A99" s="100">
        <f t="shared" si="20"/>
        <v>78</v>
      </c>
      <c r="B99" s="101">
        <f t="shared" si="17"/>
        <v>13.256636391007827</v>
      </c>
      <c r="C99" s="102">
        <f t="shared" si="18"/>
        <v>4557937582827344</v>
      </c>
      <c r="D99" s="97">
        <f t="shared" si="21"/>
        <v>6.2815533756422592</v>
      </c>
      <c r="E99" s="98">
        <f t="shared" si="19"/>
        <v>196399593874054.28</v>
      </c>
      <c r="F99" s="98">
        <f t="shared" si="22"/>
        <v>133332630424081.91</v>
      </c>
      <c r="G99" s="93">
        <f t="shared" si="23"/>
        <v>0.59563360630617146</v>
      </c>
      <c r="H99" s="129"/>
      <c r="I99" s="101">
        <f>I98*EXP(-lambdaTc*dt)</f>
        <v>5.7519552240117005</v>
      </c>
      <c r="J99" s="102">
        <f t="shared" si="24"/>
        <v>179841132029247.19</v>
      </c>
      <c r="K99" s="111">
        <f t="shared" si="25"/>
        <v>1370929180442069.8</v>
      </c>
      <c r="L99" s="98">
        <f t="shared" si="26"/>
        <v>0.11596890305608912</v>
      </c>
      <c r="N99" s="9"/>
      <c r="O99"/>
      <c r="P99"/>
    </row>
    <row r="100" spans="1:16" ht="12.75" x14ac:dyDescent="0.2">
      <c r="A100" s="94">
        <f t="shared" si="20"/>
        <v>79</v>
      </c>
      <c r="B100" s="95">
        <f t="shared" si="17"/>
        <v>13.118556905737739</v>
      </c>
      <c r="C100" s="96">
        <f t="shared" si="18"/>
        <v>4510462668620835</v>
      </c>
      <c r="D100" s="97">
        <f t="shared" si="21"/>
        <v>6.8317162546545296</v>
      </c>
      <c r="E100" s="98">
        <f t="shared" si="19"/>
        <v>213601034272790.44</v>
      </c>
      <c r="F100" s="98">
        <f t="shared" si="22"/>
        <v>168104891817326.88</v>
      </c>
      <c r="G100" s="99">
        <f t="shared" si="23"/>
        <v>0.5595958031376258</v>
      </c>
      <c r="H100" s="128"/>
      <c r="I100" s="95">
        <f>I99*EXP(-lambdaTc*dt)</f>
        <v>5.1263766741541534</v>
      </c>
      <c r="J100" s="96">
        <f t="shared" si="24"/>
        <v>160281738710269</v>
      </c>
      <c r="K100" s="111">
        <f t="shared" si="25"/>
        <v>1397021556511183.3</v>
      </c>
      <c r="L100" s="98">
        <f t="shared" si="26"/>
        <v>0.10292262220345239</v>
      </c>
      <c r="N100" s="9"/>
      <c r="O100"/>
      <c r="P100"/>
    </row>
    <row r="101" spans="1:16" ht="12.75" x14ac:dyDescent="0.2">
      <c r="A101" s="100">
        <f t="shared" si="20"/>
        <v>80</v>
      </c>
      <c r="B101" s="101">
        <f t="shared" si="17"/>
        <v>12.981915639310662</v>
      </c>
      <c r="C101" s="102">
        <f t="shared" si="18"/>
        <v>4463482247249727.5</v>
      </c>
      <c r="D101" s="97">
        <f t="shared" si="21"/>
        <v>7.3091974926880834</v>
      </c>
      <c r="E101" s="98">
        <f t="shared" si="19"/>
        <v>228530004166751.16</v>
      </c>
      <c r="F101" s="98">
        <f t="shared" si="22"/>
        <v>205307450635170.09</v>
      </c>
      <c r="G101" s="93">
        <f t="shared" si="23"/>
        <v>0.52676411784476274</v>
      </c>
      <c r="H101" s="129"/>
      <c r="I101" s="101">
        <f>I100*EXP(-lambdaTc*dt)</f>
        <v>4.5688356014327596</v>
      </c>
      <c r="J101" s="102">
        <f t="shared" si="24"/>
        <v>142849611065665.41</v>
      </c>
      <c r="K101" s="111">
        <f t="shared" si="25"/>
        <v>1420276144359082.3</v>
      </c>
      <c r="L101" s="98">
        <f t="shared" si="26"/>
        <v>9.1387152038096206E-2</v>
      </c>
      <c r="N101" s="9"/>
      <c r="O101"/>
      <c r="P101"/>
    </row>
    <row r="102" spans="1:16" ht="12.75" x14ac:dyDescent="0.2">
      <c r="A102" s="94">
        <f t="shared" si="20"/>
        <v>81</v>
      </c>
      <c r="B102" s="95">
        <f t="shared" si="17"/>
        <v>12.846697611416978</v>
      </c>
      <c r="C102" s="96">
        <f t="shared" si="18"/>
        <v>4416991168137799</v>
      </c>
      <c r="D102" s="97">
        <f t="shared" si="21"/>
        <v>7.7220356988686136</v>
      </c>
      <c r="E102" s="98">
        <f t="shared" si="19"/>
        <v>241437839407625.63</v>
      </c>
      <c r="F102" s="98">
        <f t="shared" si="22"/>
        <v>244611284957341.72</v>
      </c>
      <c r="G102" s="99">
        <f t="shared" si="23"/>
        <v>0.49673546829874216</v>
      </c>
      <c r="H102" s="128"/>
      <c r="I102" s="95">
        <f>I101*EXP(-lambdaTc*dt)</f>
        <v>4.0719322983349979</v>
      </c>
      <c r="J102" s="96">
        <f t="shared" si="24"/>
        <v>127313389197121.94</v>
      </c>
      <c r="K102" s="111">
        <f t="shared" si="25"/>
        <v>1441001579809776.5</v>
      </c>
      <c r="L102" s="98">
        <f t="shared" si="26"/>
        <v>8.1178456950991407E-2</v>
      </c>
      <c r="N102" s="9"/>
      <c r="O102"/>
      <c r="P102"/>
    </row>
    <row r="103" spans="1:16" ht="12.75" x14ac:dyDescent="0.2">
      <c r="A103" s="100">
        <f t="shared" si="20"/>
        <v>82</v>
      </c>
      <c r="B103" s="101">
        <f t="shared" si="17"/>
        <v>12.712887997780133</v>
      </c>
      <c r="C103" s="102">
        <f t="shared" si="18"/>
        <v>4370984334356592.5</v>
      </c>
      <c r="D103" s="97">
        <f t="shared" si="21"/>
        <v>8.077393815220411</v>
      </c>
      <c r="E103" s="98">
        <f t="shared" si="19"/>
        <v>252548497163392.31</v>
      </c>
      <c r="F103" s="98">
        <f t="shared" si="22"/>
        <v>285723831007196.25</v>
      </c>
      <c r="G103" s="93">
        <f t="shared" si="23"/>
        <v>0.46918350423422656</v>
      </c>
      <c r="H103" s="129"/>
      <c r="I103" s="101">
        <f>I102*EXP(-lambdaTc*dt)</f>
        <v>3.6290718442624965</v>
      </c>
      <c r="J103" s="102">
        <f t="shared" si="24"/>
        <v>113466875743938.78</v>
      </c>
      <c r="K103" s="111">
        <f t="shared" si="25"/>
        <v>1459472931675068.8</v>
      </c>
      <c r="L103" s="98">
        <f t="shared" si="26"/>
        <v>7.2136819990666637E-2</v>
      </c>
      <c r="N103" s="9"/>
      <c r="O103"/>
      <c r="P103"/>
    </row>
    <row r="104" spans="1:16" ht="12.75" x14ac:dyDescent="0.2">
      <c r="A104" s="94">
        <f t="shared" si="20"/>
        <v>83</v>
      </c>
      <c r="B104" s="95">
        <f t="shared" si="17"/>
        <v>12.580472128531397</v>
      </c>
      <c r="C104" s="96">
        <f t="shared" si="18"/>
        <v>4325456702066628.5</v>
      </c>
      <c r="D104" s="97">
        <f t="shared" si="21"/>
        <v>8.3816543681127236</v>
      </c>
      <c r="E104" s="98">
        <f t="shared" si="19"/>
        <v>262061534058320.47</v>
      </c>
      <c r="F104" s="98">
        <f t="shared" si="22"/>
        <v>328385010970178.63</v>
      </c>
      <c r="G104" s="99">
        <f t="shared" si="23"/>
        <v>0.44383617156345884</v>
      </c>
      <c r="H104" s="128"/>
      <c r="I104" s="95">
        <f>I103*EXP(-lambdaTc*dt)</f>
        <v>3.2343765774799453</v>
      </c>
      <c r="J104" s="96">
        <f t="shared" si="24"/>
        <v>101126299223377.3</v>
      </c>
      <c r="K104" s="111">
        <f t="shared" si="25"/>
        <v>1475935352478874.3</v>
      </c>
      <c r="L104" s="98">
        <f t="shared" si="26"/>
        <v>6.4123237740403752E-2</v>
      </c>
      <c r="N104" s="9"/>
      <c r="O104"/>
      <c r="P104"/>
    </row>
    <row r="105" spans="1:16" ht="12.75" x14ac:dyDescent="0.2">
      <c r="A105" s="100">
        <f t="shared" si="20"/>
        <v>84</v>
      </c>
      <c r="B105" s="101">
        <f t="shared" si="17"/>
        <v>12.449435486601578</v>
      </c>
      <c r="C105" s="102">
        <f t="shared" si="18"/>
        <v>4280403279964432</v>
      </c>
      <c r="D105" s="97">
        <f t="shared" si="21"/>
        <v>8.6405043600755178</v>
      </c>
      <c r="E105" s="98">
        <f t="shared" si="19"/>
        <v>270154760407861.28</v>
      </c>
      <c r="F105" s="98">
        <f t="shared" si="22"/>
        <v>372363692897039.75</v>
      </c>
      <c r="G105" s="93">
        <f t="shared" si="23"/>
        <v>0.42046225912777313</v>
      </c>
      <c r="H105" s="129"/>
      <c r="I105" s="101">
        <f>I104*EXP(-lambdaTc*dt)</f>
        <v>2.8826080865524499</v>
      </c>
      <c r="J105" s="102">
        <f t="shared" si="24"/>
        <v>90127875008159.156</v>
      </c>
      <c r="K105" s="111">
        <f t="shared" si="25"/>
        <v>1490607332131365.3</v>
      </c>
      <c r="L105" s="98">
        <f t="shared" si="26"/>
        <v>5.7016427926125116E-2</v>
      </c>
      <c r="N105" s="9"/>
      <c r="O105"/>
      <c r="P105"/>
    </row>
    <row r="106" spans="1:16" ht="12.75" x14ac:dyDescent="0.2">
      <c r="A106" s="94">
        <f t="shared" si="20"/>
        <v>85</v>
      </c>
      <c r="B106" s="95">
        <f t="shared" si="17"/>
        <v>12.319763706129489</v>
      </c>
      <c r="C106" s="96">
        <f t="shared" si="18"/>
        <v>4235819128735333.5</v>
      </c>
      <c r="D106" s="97">
        <f t="shared" si="21"/>
        <v>8.8590109286922427</v>
      </c>
      <c r="E106" s="98">
        <f t="shared" si="19"/>
        <v>276986605776165.63</v>
      </c>
      <c r="F106" s="98">
        <f t="shared" si="22"/>
        <v>417454535697810.88</v>
      </c>
      <c r="G106" s="99">
        <f t="shared" si="23"/>
        <v>0.39886260941892282</v>
      </c>
      <c r="H106" s="128"/>
      <c r="I106" s="95">
        <f>I105*EXP(-lambdaTc*dt)</f>
        <v>2.5690976859385506</v>
      </c>
      <c r="J106" s="96">
        <f t="shared" si="24"/>
        <v>80325631570314.25</v>
      </c>
      <c r="K106" s="111">
        <f t="shared" si="25"/>
        <v>1503683597735835</v>
      </c>
      <c r="L106" s="98">
        <f t="shared" si="26"/>
        <v>5.0710330523452599E-2</v>
      </c>
      <c r="N106" s="9"/>
      <c r="O106"/>
      <c r="P106"/>
    </row>
    <row r="107" spans="1:16" ht="12.75" x14ac:dyDescent="0.2">
      <c r="A107" s="100">
        <f t="shared" si="20"/>
        <v>86</v>
      </c>
      <c r="B107" s="101">
        <f t="shared" si="17"/>
        <v>12.191442570886968</v>
      </c>
      <c r="C107" s="102">
        <f t="shared" si="18"/>
        <v>4191699360511948.5</v>
      </c>
      <c r="D107" s="97">
        <f t="shared" si="21"/>
        <v>9.0416887767372742</v>
      </c>
      <c r="E107" s="98">
        <f t="shared" si="19"/>
        <v>282698227252622.81</v>
      </c>
      <c r="F107" s="98">
        <f t="shared" si="22"/>
        <v>463475177343586.69</v>
      </c>
      <c r="G107" s="93">
        <f t="shared" si="23"/>
        <v>0.37886398189922688</v>
      </c>
      <c r="H107" s="129"/>
      <c r="I107" s="101">
        <f>I106*EXP(-lambdaTc*dt)</f>
        <v>2.2896844530081841</v>
      </c>
      <c r="J107" s="102">
        <f t="shared" si="24"/>
        <v>71589473141198.047</v>
      </c>
      <c r="K107" s="111">
        <f t="shared" si="25"/>
        <v>1515337698014634.8</v>
      </c>
      <c r="L107" s="98">
        <f t="shared" si="26"/>
        <v>4.5112009197659717E-2</v>
      </c>
      <c r="N107" s="9"/>
      <c r="O107"/>
      <c r="P107"/>
    </row>
    <row r="108" spans="1:16" ht="12.75" x14ac:dyDescent="0.2">
      <c r="A108" s="94">
        <f t="shared" si="20"/>
        <v>87</v>
      </c>
      <c r="B108" s="95">
        <f t="shared" si="17"/>
        <v>12.06445801272033</v>
      </c>
      <c r="C108" s="96">
        <f t="shared" si="18"/>
        <v>4148039138338317</v>
      </c>
      <c r="D108" s="97">
        <f t="shared" si="21"/>
        <v>9.1925602685131551</v>
      </c>
      <c r="E108" s="98">
        <f t="shared" si="19"/>
        <v>287415388429164.75</v>
      </c>
      <c r="F108" s="98">
        <f t="shared" si="22"/>
        <v>510263728948334.44</v>
      </c>
      <c r="G108" s="99">
        <f t="shared" si="23"/>
        <v>0.36031454524482215</v>
      </c>
      <c r="H108" s="128"/>
      <c r="I108" s="95">
        <f>I107*EXP(-lambdaTc*dt)</f>
        <v>2.0406600041104022</v>
      </c>
      <c r="J108" s="96">
        <f t="shared" si="24"/>
        <v>63803453075224.492</v>
      </c>
      <c r="K108" s="111">
        <f t="shared" si="25"/>
        <v>1525724306654787.5</v>
      </c>
      <c r="L108" s="98">
        <f t="shared" si="26"/>
        <v>4.0139879712488807E-2</v>
      </c>
      <c r="N108" s="9"/>
      <c r="O108"/>
      <c r="P108"/>
    </row>
    <row r="109" spans="1:16" ht="12.75" x14ac:dyDescent="0.2">
      <c r="A109" s="100">
        <f t="shared" si="20"/>
        <v>88</v>
      </c>
      <c r="B109" s="101">
        <f t="shared" si="17"/>
        <v>11.938796110008042</v>
      </c>
      <c r="C109" s="102">
        <f t="shared" si="18"/>
        <v>4104833675639616</v>
      </c>
      <c r="D109" s="97">
        <f t="shared" si="21"/>
        <v>9.315208990008033</v>
      </c>
      <c r="E109" s="98">
        <f t="shared" si="19"/>
        <v>291250134016804.25</v>
      </c>
      <c r="F109" s="98">
        <f t="shared" si="22"/>
        <v>557676541462697.94</v>
      </c>
      <c r="G109" s="93">
        <f t="shared" si="23"/>
        <v>0.34308043607216893</v>
      </c>
      <c r="H109" s="129"/>
      <c r="I109" s="101">
        <f>I108*EXP(-lambdaTc*dt)</f>
        <v>1.8187192767565961</v>
      </c>
      <c r="J109" s="102">
        <f t="shared" si="24"/>
        <v>56864235001328.406</v>
      </c>
      <c r="K109" s="111">
        <f t="shared" si="25"/>
        <v>1534981275143375.8</v>
      </c>
      <c r="L109" s="98">
        <f t="shared" si="26"/>
        <v>3.5722207110512411E-2</v>
      </c>
      <c r="N109" s="9"/>
      <c r="O109"/>
      <c r="P109"/>
    </row>
    <row r="110" spans="1:16" ht="12.75" x14ac:dyDescent="0.2">
      <c r="A110" s="94">
        <f t="shared" si="20"/>
        <v>89</v>
      </c>
      <c r="B110" s="95">
        <f t="shared" si="17"/>
        <v>11.814443086134458</v>
      </c>
      <c r="C110" s="96">
        <f t="shared" si="18"/>
        <v>4062078235697392.5</v>
      </c>
      <c r="D110" s="97">
        <f t="shared" si="21"/>
        <v>9.4128274837450743</v>
      </c>
      <c r="E110" s="98">
        <f t="shared" si="19"/>
        <v>294302282327586</v>
      </c>
      <c r="F110" s="98">
        <f t="shared" si="22"/>
        <v>605586215329979.38</v>
      </c>
      <c r="G110" s="99">
        <f t="shared" si="23"/>
        <v>0.32704305377128717</v>
      </c>
      <c r="H110" s="128"/>
      <c r="I110" s="95">
        <f>I109*EXP(-lambdaTc*dt)</f>
        <v>1.6209166646983899</v>
      </c>
      <c r="J110" s="96">
        <f t="shared" si="24"/>
        <v>50679721338497.883</v>
      </c>
      <c r="K110" s="111">
        <f t="shared" si="25"/>
        <v>1543231462338015</v>
      </c>
      <c r="L110" s="98">
        <f t="shared" si="26"/>
        <v>3.1795825173646201E-2</v>
      </c>
      <c r="N110" s="9"/>
      <c r="O110"/>
      <c r="P110"/>
    </row>
    <row r="111" spans="1:16" ht="12.75" x14ac:dyDescent="0.2">
      <c r="A111" s="100">
        <f t="shared" si="20"/>
        <v>90</v>
      </c>
      <c r="B111" s="101">
        <f t="shared" si="17"/>
        <v>11.691385307979456</v>
      </c>
      <c r="C111" s="102">
        <f t="shared" si="18"/>
        <v>4019768131130266</v>
      </c>
      <c r="D111" s="97">
        <f t="shared" si="21"/>
        <v>9.4882597918816707</v>
      </c>
      <c r="E111" s="98">
        <f t="shared" si="19"/>
        <v>296660755430824.56</v>
      </c>
      <c r="F111" s="98">
        <f t="shared" si="22"/>
        <v>653879826679183.38</v>
      </c>
      <c r="G111" s="93">
        <f t="shared" si="23"/>
        <v>0.31209688572401362</v>
      </c>
      <c r="H111" s="129"/>
      <c r="I111" s="101">
        <f>I110*EXP(-lambdaTc*dt)</f>
        <v>1.4446269237231935</v>
      </c>
      <c r="J111" s="102">
        <f t="shared" si="24"/>
        <v>45167830972979.688</v>
      </c>
      <c r="K111" s="111">
        <f t="shared" si="25"/>
        <v>1550584365054546.5</v>
      </c>
      <c r="L111" s="98">
        <f t="shared" si="26"/>
        <v>2.8305040773511526E-2</v>
      </c>
      <c r="N111" s="9"/>
      <c r="O111"/>
      <c r="P111"/>
    </row>
    <row r="112" spans="1:16" ht="12.75" x14ac:dyDescent="0.2">
      <c r="A112" s="94">
        <f t="shared" si="20"/>
        <v>91</v>
      </c>
      <c r="B112" s="95">
        <f t="shared" si="17"/>
        <v>11.569609284423805</v>
      </c>
      <c r="C112" s="96">
        <f t="shared" si="18"/>
        <v>3977898723380041.5</v>
      </c>
      <c r="D112" s="97">
        <f t="shared" si="21"/>
        <v>9.5440393722110031</v>
      </c>
      <c r="E112" s="98">
        <f t="shared" si="19"/>
        <v>298404764638105.38</v>
      </c>
      <c r="F112" s="98">
        <f t="shared" si="22"/>
        <v>702457346503991.25</v>
      </c>
      <c r="G112" s="99">
        <f t="shared" si="23"/>
        <v>0.29814772815966811</v>
      </c>
      <c r="H112" s="128"/>
      <c r="I112" s="95">
        <f>I111*EXP(-lambdaTc*dt)</f>
        <v>1.2875103293075609</v>
      </c>
      <c r="J112" s="96">
        <f t="shared" si="24"/>
        <v>40255409874440.563</v>
      </c>
      <c r="K112" s="111">
        <f t="shared" si="25"/>
        <v>1557137571313176.3</v>
      </c>
      <c r="L112" s="98">
        <f t="shared" si="26"/>
        <v>2.5200692846735685E-2</v>
      </c>
      <c r="N112" s="9"/>
      <c r="O112"/>
      <c r="P112"/>
    </row>
    <row r="113" spans="1:16" ht="12.75" x14ac:dyDescent="0.2">
      <c r="A113" s="100">
        <f t="shared" si="20"/>
        <v>92</v>
      </c>
      <c r="B113" s="101">
        <f t="shared" si="17"/>
        <v>11.44910166487011</v>
      </c>
      <c r="C113" s="102">
        <f t="shared" si="18"/>
        <v>3936465422203174</v>
      </c>
      <c r="D113" s="97">
        <f t="shared" si="21"/>
        <v>9.5824228903072335</v>
      </c>
      <c r="E113" s="98">
        <f t="shared" si="19"/>
        <v>299604867051433.44</v>
      </c>
      <c r="F113" s="98">
        <f t="shared" si="22"/>
        <v>751230231837945.5</v>
      </c>
      <c r="G113" s="93">
        <f t="shared" si="23"/>
        <v>0.28511121047258886</v>
      </c>
      <c r="H113" s="129"/>
      <c r="I113" s="101">
        <f>I112*EXP(-lambdaTc*dt)</f>
        <v>1.1474816236993342</v>
      </c>
      <c r="J113" s="102">
        <f t="shared" si="24"/>
        <v>35877260192738.086</v>
      </c>
      <c r="K113" s="111">
        <f t="shared" si="25"/>
        <v>1562978055530598.8</v>
      </c>
      <c r="L113" s="98">
        <f t="shared" si="26"/>
        <v>2.2439341346222365E-2</v>
      </c>
      <c r="N113" s="9"/>
      <c r="O113"/>
      <c r="P113"/>
    </row>
    <row r="114" spans="1:16" ht="12.75" x14ac:dyDescent="0.2">
      <c r="A114" s="94">
        <f t="shared" si="20"/>
        <v>93</v>
      </c>
      <c r="B114" s="95">
        <f t="shared" si="17"/>
        <v>11.32984923777914</v>
      </c>
      <c r="C114" s="96">
        <f t="shared" si="18"/>
        <v>3895463685167526</v>
      </c>
      <c r="D114" s="97">
        <f t="shared" si="21"/>
        <v>9.6054203363234798</v>
      </c>
      <c r="E114" s="98">
        <f t="shared" si="19"/>
        <v>300323907197656.75</v>
      </c>
      <c r="F114" s="98">
        <f t="shared" si="22"/>
        <v>800120170218959.38</v>
      </c>
      <c r="G114" s="99">
        <f t="shared" si="23"/>
        <v>0.27291155758018348</v>
      </c>
      <c r="H114" s="128"/>
      <c r="I114" s="95">
        <f>I113*EXP(-lambdaTc*dt)</f>
        <v>1.0226823402929943</v>
      </c>
      <c r="J114" s="96">
        <f t="shared" si="24"/>
        <v>31975274949434.785</v>
      </c>
      <c r="K114" s="111">
        <f t="shared" si="25"/>
        <v>1568183332847948.5</v>
      </c>
      <c r="L114" s="98">
        <f t="shared" si="26"/>
        <v>1.9982565974162224E-2</v>
      </c>
      <c r="N114" s="9"/>
      <c r="O114"/>
      <c r="P114"/>
    </row>
    <row r="115" spans="1:16" ht="12.75" x14ac:dyDescent="0.2">
      <c r="A115" s="100">
        <f t="shared" si="20"/>
        <v>94</v>
      </c>
      <c r="B115" s="101">
        <f t="shared" si="17"/>
        <v>11.211838929221429</v>
      </c>
      <c r="C115" s="102">
        <f t="shared" si="18"/>
        <v>3854889017154372</v>
      </c>
      <c r="D115" s="97">
        <f t="shared" si="21"/>
        <v>9.6148218661721359</v>
      </c>
      <c r="E115" s="98">
        <f t="shared" si="19"/>
        <v>300617856247143.56</v>
      </c>
      <c r="F115" s="98">
        <f t="shared" si="22"/>
        <v>849057960770820</v>
      </c>
      <c r="G115" s="93">
        <f t="shared" si="23"/>
        <v>0.26148054242533175</v>
      </c>
      <c r="H115" s="129"/>
      <c r="I115" s="101">
        <f>I114*EXP(-lambdaTc*dt)</f>
        <v>0.91145613798622327</v>
      </c>
      <c r="J115" s="102">
        <f t="shared" si="24"/>
        <v>28497666839646.223</v>
      </c>
      <c r="K115" s="111">
        <f t="shared" si="25"/>
        <v>1572822487914867.8</v>
      </c>
      <c r="L115" s="98">
        <f t="shared" si="26"/>
        <v>1.779635805808925E-2</v>
      </c>
      <c r="N115" s="9"/>
      <c r="O115"/>
      <c r="P115"/>
    </row>
    <row r="116" spans="1:16" ht="13.5" thickBot="1" x14ac:dyDescent="0.25">
      <c r="A116" s="94">
        <f t="shared" si="20"/>
        <v>95</v>
      </c>
      <c r="B116" s="95">
        <f t="shared" si="17"/>
        <v>11.095057801443938</v>
      </c>
      <c r="C116" s="96">
        <f t="shared" si="18"/>
        <v>3814736969865585</v>
      </c>
      <c r="D116" s="97">
        <f t="shared" si="21"/>
        <v>9.6122217233427989</v>
      </c>
      <c r="E116" s="98">
        <f t="shared" si="19"/>
        <v>300536559955421.06</v>
      </c>
      <c r="F116" s="98">
        <f t="shared" si="22"/>
        <v>897982517042632.75</v>
      </c>
      <c r="G116" s="99">
        <f t="shared" si="23"/>
        <v>0.25075659263445255</v>
      </c>
      <c r="H116" s="128"/>
      <c r="I116" s="95"/>
      <c r="J116" s="96"/>
      <c r="K116" s="111"/>
      <c r="L116" s="98"/>
      <c r="N116" s="9"/>
      <c r="O116"/>
      <c r="P116"/>
    </row>
    <row r="117" spans="1:16" ht="13.5" thickBot="1" x14ac:dyDescent="0.25">
      <c r="A117" s="100">
        <f t="shared" si="20"/>
        <v>96</v>
      </c>
      <c r="B117" s="101">
        <f t="shared" si="17"/>
        <v>10.979493051451669</v>
      </c>
      <c r="C117" s="102">
        <f t="shared" ref="C117:C148" si="27">B117*10^9/($D$4)</f>
        <v>3775003141335967</v>
      </c>
      <c r="D117" s="97">
        <f t="shared" si="21"/>
        <v>9.5990395588669877</v>
      </c>
      <c r="E117" s="98">
        <f t="shared" ref="E117:E148" si="28">D117*10^9/$J$4</f>
        <v>300124405255045.63</v>
      </c>
      <c r="F117" s="98">
        <f t="shared" si="22"/>
        <v>946839978363221.63</v>
      </c>
      <c r="G117" s="93">
        <f t="shared" si="23"/>
        <v>0.24068402369615924</v>
      </c>
      <c r="H117" s="137">
        <f>D117*Ausbeute</f>
        <v>8.9271067897462988</v>
      </c>
      <c r="I117" s="138">
        <f>H117</f>
        <v>8.9271067897462988</v>
      </c>
      <c r="J117" s="139">
        <f>E117*Ausbeute</f>
        <v>279115696887192.44</v>
      </c>
      <c r="K117" s="139">
        <f>F117*Ausbeute</f>
        <v>880561179877796.13</v>
      </c>
      <c r="L117" s="140">
        <f>J117/(J117+K117)</f>
        <v>0.24068402369615924</v>
      </c>
      <c r="N117" s="9"/>
      <c r="O117"/>
      <c r="P117"/>
    </row>
    <row r="118" spans="1:16" ht="18" customHeight="1" x14ac:dyDescent="0.2">
      <c r="A118" s="94">
        <f t="shared" si="20"/>
        <v>97</v>
      </c>
      <c r="B118" s="95">
        <f t="shared" si="17"/>
        <v>10.865132009604036</v>
      </c>
      <c r="C118" s="96">
        <f t="shared" si="27"/>
        <v>3735683175450639.5</v>
      </c>
      <c r="D118" s="97">
        <f t="shared" si="21"/>
        <v>1.6203384133868415</v>
      </c>
      <c r="E118" s="98">
        <f t="shared" si="28"/>
        <v>50661641682725.852</v>
      </c>
      <c r="F118" s="98">
        <f t="shared" si="22"/>
        <v>8247243994862.3486</v>
      </c>
      <c r="G118" s="99">
        <f t="shared" si="23"/>
        <v>0.86</v>
      </c>
      <c r="H118" s="128"/>
      <c r="I118" s="95">
        <f>I117*EXP(-lambdaTc*dt)</f>
        <v>7.9562010190198764</v>
      </c>
      <c r="J118" s="96">
        <f t="shared" ref="J118:J139" si="29">I118*10^9/$J$4</f>
        <v>248759272662563.75</v>
      </c>
      <c r="K118" s="111">
        <f>J118*($F$19/$E$19)+K117</f>
        <v>921056875427515.75</v>
      </c>
      <c r="L118" s="98">
        <f t="shared" ref="L118:L139" si="30">J118/(J118+K118)</f>
        <v>0.21264817815064774</v>
      </c>
      <c r="N118" s="9"/>
      <c r="O118"/>
      <c r="P118"/>
    </row>
    <row r="119" spans="1:16" ht="12.75" x14ac:dyDescent="0.2">
      <c r="A119" s="100">
        <f t="shared" si="20"/>
        <v>98</v>
      </c>
      <c r="B119" s="101">
        <f t="shared" si="17"/>
        <v>10.751962138225855</v>
      </c>
      <c r="C119" s="102">
        <f t="shared" si="27"/>
        <v>3696772761467478.5</v>
      </c>
      <c r="D119" s="97">
        <f t="shared" si="21"/>
        <v>2.4549564788643519</v>
      </c>
      <c r="E119" s="98">
        <f t="shared" si="28"/>
        <v>76756882668077.172</v>
      </c>
      <c r="F119" s="98">
        <f t="shared" si="22"/>
        <v>20742550475712.121</v>
      </c>
      <c r="G119" s="93">
        <f t="shared" si="23"/>
        <v>0.78725465567454511</v>
      </c>
      <c r="H119" s="129"/>
      <c r="I119" s="101">
        <f>I118*EXP(-lambdaTc*dt)</f>
        <v>7.0908902678033146</v>
      </c>
      <c r="J119" s="102">
        <f t="shared" si="29"/>
        <v>221704391496898.34</v>
      </c>
      <c r="K119" s="111">
        <f t="shared" ref="K119:K139" si="31">J119*($F$19/$E$19)+K118</f>
        <v>957148287996778.25</v>
      </c>
      <c r="L119" s="98">
        <f t="shared" si="30"/>
        <v>0.18806793703189575</v>
      </c>
      <c r="N119" s="9"/>
      <c r="O119"/>
      <c r="P119"/>
    </row>
    <row r="120" spans="1:16" ht="12.75" x14ac:dyDescent="0.2">
      <c r="A120" s="94">
        <f t="shared" si="20"/>
        <v>99</v>
      </c>
      <c r="B120" s="95">
        <f t="shared" si="17"/>
        <v>10.639971030232825</v>
      </c>
      <c r="C120" s="96">
        <f t="shared" si="27"/>
        <v>3658267633544519.5</v>
      </c>
      <c r="D120" s="97">
        <f t="shared" si="21"/>
        <v>3.1882732428598</v>
      </c>
      <c r="E120" s="98">
        <f t="shared" si="28"/>
        <v>99684828355558.656</v>
      </c>
      <c r="F120" s="98">
        <f t="shared" si="22"/>
        <v>36970313231268.18</v>
      </c>
      <c r="G120" s="99">
        <f t="shared" si="23"/>
        <v>0.72946269857121848</v>
      </c>
      <c r="H120" s="128"/>
      <c r="I120" s="95">
        <f>I119*EXP(-lambdaTc*dt)</f>
        <v>6.319690097048583</v>
      </c>
      <c r="J120" s="96">
        <f t="shared" si="29"/>
        <v>197591979920622.59</v>
      </c>
      <c r="K120" s="111">
        <f t="shared" si="31"/>
        <v>989314424262926.13</v>
      </c>
      <c r="L120" s="98">
        <f t="shared" si="30"/>
        <v>0.16647646286527751</v>
      </c>
      <c r="N120" s="9"/>
      <c r="O120"/>
      <c r="P120"/>
    </row>
    <row r="121" spans="1:16" ht="12.75" x14ac:dyDescent="0.2">
      <c r="A121" s="100">
        <f t="shared" si="20"/>
        <v>100</v>
      </c>
      <c r="B121" s="101">
        <f t="shared" si="17"/>
        <v>10.529146407771298</v>
      </c>
      <c r="C121" s="102">
        <f t="shared" si="27"/>
        <v>3620163570272279.5</v>
      </c>
      <c r="D121" s="97">
        <f t="shared" si="21"/>
        <v>3.8314158297593064</v>
      </c>
      <c r="E121" s="98">
        <f t="shared" si="28"/>
        <v>119793380383464.78</v>
      </c>
      <c r="F121" s="98">
        <f t="shared" si="22"/>
        <v>56471561200669.422</v>
      </c>
      <c r="G121" s="93">
        <f t="shared" si="23"/>
        <v>0.67962113910374744</v>
      </c>
      <c r="H121" s="129"/>
      <c r="I121" s="101">
        <f>I120*EXP(-lambdaTc*dt)</f>
        <v>5.6323651071117853</v>
      </c>
      <c r="J121" s="102">
        <f t="shared" si="29"/>
        <v>176102017038746.5</v>
      </c>
      <c r="K121" s="111">
        <f t="shared" si="31"/>
        <v>1017982194478536</v>
      </c>
      <c r="L121" s="98">
        <f t="shared" si="30"/>
        <v>0.14747872498454662</v>
      </c>
      <c r="N121" s="9"/>
      <c r="O121"/>
      <c r="P121"/>
    </row>
    <row r="122" spans="1:16" ht="12.75" x14ac:dyDescent="0.2">
      <c r="A122" s="94">
        <f t="shared" si="20"/>
        <v>101</v>
      </c>
      <c r="B122" s="95">
        <f t="shared" si="17"/>
        <v>10.419476120872231</v>
      </c>
      <c r="C122" s="96">
        <f t="shared" si="27"/>
        <v>3582456394210953.5</v>
      </c>
      <c r="D122" s="97">
        <f t="shared" si="21"/>
        <v>4.3943000435543453</v>
      </c>
      <c r="E122" s="98">
        <f t="shared" si="28"/>
        <v>137392567141335.59</v>
      </c>
      <c r="F122" s="98">
        <f t="shared" si="22"/>
        <v>78837793060886.844</v>
      </c>
      <c r="G122" s="99">
        <f t="shared" si="23"/>
        <v>0.63539905780503558</v>
      </c>
      <c r="H122" s="128"/>
      <c r="I122" s="95">
        <f>I121*EXP(-lambdaTc*dt)</f>
        <v>5.0197930931179453</v>
      </c>
      <c r="J122" s="96">
        <f t="shared" si="29"/>
        <v>156949287200691.03</v>
      </c>
      <c r="K122" s="111">
        <f t="shared" si="31"/>
        <v>1043532078441439.3</v>
      </c>
      <c r="L122" s="98">
        <f t="shared" si="30"/>
        <v>0.13073862843072104</v>
      </c>
      <c r="N122" s="9"/>
      <c r="O122"/>
      <c r="P122"/>
    </row>
    <row r="123" spans="1:16" ht="12.75" x14ac:dyDescent="0.2">
      <c r="A123" s="100">
        <f t="shared" si="20"/>
        <v>102</v>
      </c>
      <c r="B123" s="101">
        <f t="shared" si="17"/>
        <v>10.310948146119154</v>
      </c>
      <c r="C123" s="102">
        <f t="shared" si="27"/>
        <v>3545141971432433</v>
      </c>
      <c r="D123" s="97">
        <f t="shared" si="21"/>
        <v>4.885762122082201</v>
      </c>
      <c r="E123" s="98">
        <f t="shared" si="28"/>
        <v>152758663209491.75</v>
      </c>
      <c r="F123" s="98">
        <f t="shared" si="22"/>
        <v>103705482420571.55</v>
      </c>
      <c r="G123" s="93">
        <f t="shared" si="23"/>
        <v>0.59563360341931959</v>
      </c>
      <c r="H123" s="129"/>
      <c r="I123" s="101">
        <f>I122*EXP(-lambdaTc*dt)</f>
        <v>4.4738439746914862</v>
      </c>
      <c r="J123" s="102">
        <f t="shared" si="29"/>
        <v>139879594606716.8</v>
      </c>
      <c r="K123" s="111">
        <f t="shared" si="31"/>
        <v>1066303175237881.5</v>
      </c>
      <c r="L123" s="98">
        <f t="shared" si="30"/>
        <v>0.11596882172735609</v>
      </c>
      <c r="N123" s="9"/>
      <c r="O123"/>
      <c r="P123"/>
    </row>
    <row r="124" spans="1:16" ht="12.75" x14ac:dyDescent="0.2">
      <c r="A124" s="94">
        <f t="shared" si="20"/>
        <v>103</v>
      </c>
      <c r="B124" s="95">
        <f t="shared" si="17"/>
        <v>10.203550585330024</v>
      </c>
      <c r="C124" s="96">
        <f t="shared" si="27"/>
        <v>3508216211067096.5</v>
      </c>
      <c r="D124" s="97">
        <f t="shared" si="21"/>
        <v>5.3136761616452288</v>
      </c>
      <c r="E124" s="98">
        <f t="shared" si="28"/>
        <v>166137860767387.47</v>
      </c>
      <c r="F124" s="98">
        <f t="shared" si="22"/>
        <v>130751180685029.97</v>
      </c>
      <c r="G124" s="99">
        <f t="shared" si="23"/>
        <v>0.5595958003522824</v>
      </c>
      <c r="H124" s="128"/>
      <c r="I124" s="95">
        <f>I123*EXP(-lambdaTc*dt)</f>
        <v>3.9872718932029168</v>
      </c>
      <c r="J124" s="96">
        <f t="shared" si="29"/>
        <v>124666389611059.56</v>
      </c>
      <c r="K124" s="111">
        <f t="shared" si="31"/>
        <v>1086597703779216.8</v>
      </c>
      <c r="L124" s="98">
        <f t="shared" si="30"/>
        <v>0.10292255032684382</v>
      </c>
      <c r="N124" s="9"/>
      <c r="O124"/>
      <c r="P124"/>
    </row>
    <row r="125" spans="1:16" ht="12.75" x14ac:dyDescent="0.2">
      <c r="A125" s="100">
        <f t="shared" si="20"/>
        <v>104</v>
      </c>
      <c r="B125" s="101">
        <f t="shared" si="17"/>
        <v>10.097271664252776</v>
      </c>
      <c r="C125" s="102">
        <f t="shared" si="27"/>
        <v>3471675064855308</v>
      </c>
      <c r="D125" s="97">
        <f t="shared" si="21"/>
        <v>5.685058770489599</v>
      </c>
      <c r="E125" s="98">
        <f t="shared" si="28"/>
        <v>177749541698374.31</v>
      </c>
      <c r="F125" s="98">
        <f t="shared" si="22"/>
        <v>159687152589416.5</v>
      </c>
      <c r="G125" s="93">
        <f t="shared" si="23"/>
        <v>0.52676411518771116</v>
      </c>
      <c r="H125" s="129"/>
      <c r="I125" s="101">
        <f>I124*EXP(-lambdaTc*dt)</f>
        <v>3.5536190444420477</v>
      </c>
      <c r="J125" s="102">
        <f t="shared" si="29"/>
        <v>111107761945931.56</v>
      </c>
      <c r="K125" s="111">
        <f t="shared" si="31"/>
        <v>1104685013863438.1</v>
      </c>
      <c r="L125" s="98">
        <f t="shared" si="30"/>
        <v>9.1387088455074608E-2</v>
      </c>
      <c r="N125" s="9"/>
      <c r="O125"/>
      <c r="P125"/>
    </row>
    <row r="126" spans="1:16" ht="12.75" x14ac:dyDescent="0.2">
      <c r="A126" s="94">
        <f t="shared" si="20"/>
        <v>105</v>
      </c>
      <c r="B126" s="95">
        <f t="shared" si="17"/>
        <v>9.9920997312745179</v>
      </c>
      <c r="C126" s="96">
        <f t="shared" si="27"/>
        <v>3435514526703611.5</v>
      </c>
      <c r="D126" s="97">
        <f t="shared" si="21"/>
        <v>6.0061623401249307</v>
      </c>
      <c r="E126" s="98">
        <f t="shared" si="28"/>
        <v>187789193818888.22</v>
      </c>
      <c r="F126" s="98">
        <f t="shared" si="22"/>
        <v>190257486466909.94</v>
      </c>
      <c r="G126" s="99">
        <f t="shared" si="23"/>
        <v>0.49673546578142719</v>
      </c>
      <c r="H126" s="128"/>
      <c r="I126" s="95">
        <f>I125*EXP(-lambdaTc*dt)</f>
        <v>3.1671299703811164</v>
      </c>
      <c r="J126" s="96">
        <f t="shared" si="29"/>
        <v>99023760960336.953</v>
      </c>
      <c r="K126" s="111">
        <f t="shared" si="31"/>
        <v>1120805160996516.3</v>
      </c>
      <c r="L126" s="98">
        <f t="shared" si="30"/>
        <v>8.11784006575961E-2</v>
      </c>
      <c r="N126" s="9"/>
      <c r="O126"/>
      <c r="P126"/>
    </row>
    <row r="127" spans="1:16" ht="12.75" x14ac:dyDescent="0.2">
      <c r="A127" s="100">
        <f t="shared" si="20"/>
        <v>106</v>
      </c>
      <c r="B127" s="101">
        <f t="shared" si="17"/>
        <v>9.8880232561440966</v>
      </c>
      <c r="C127" s="102">
        <f t="shared" si="27"/>
        <v>3399730632245518.5</v>
      </c>
      <c r="D127" s="97">
        <f t="shared" si="21"/>
        <v>6.2825581724016004</v>
      </c>
      <c r="E127" s="98">
        <f t="shared" si="28"/>
        <v>196431009936874.94</v>
      </c>
      <c r="F127" s="98">
        <f t="shared" si="22"/>
        <v>222234627619424.47</v>
      </c>
      <c r="G127" s="93">
        <f t="shared" si="23"/>
        <v>0.46918350185942881</v>
      </c>
      <c r="H127" s="129"/>
      <c r="I127" s="101">
        <f>I126*EXP(-lambdaTc*dt)</f>
        <v>2.822675172504657</v>
      </c>
      <c r="J127" s="102">
        <f t="shared" si="29"/>
        <v>88254007307803.672</v>
      </c>
      <c r="K127" s="111">
        <f t="shared" si="31"/>
        <v>1135172092418716.8</v>
      </c>
      <c r="L127" s="98">
        <f t="shared" si="30"/>
        <v>7.2136770114297546E-2</v>
      </c>
      <c r="N127" s="9"/>
      <c r="O127"/>
      <c r="P127"/>
    </row>
    <row r="128" spans="1:16" ht="12.75" x14ac:dyDescent="0.2">
      <c r="A128" s="94">
        <f t="shared" si="20"/>
        <v>107</v>
      </c>
      <c r="B128" s="95">
        <f t="shared" si="17"/>
        <v>9.7850308287080434</v>
      </c>
      <c r="C128" s="96">
        <f t="shared" si="27"/>
        <v>3364319458406895</v>
      </c>
      <c r="D128" s="97">
        <f t="shared" si="21"/>
        <v>6.5192105656275423</v>
      </c>
      <c r="E128" s="98">
        <f t="shared" si="28"/>
        <v>203830204234757.63</v>
      </c>
      <c r="F128" s="98">
        <f t="shared" si="22"/>
        <v>255416288773919.91</v>
      </c>
      <c r="G128" s="99">
        <f t="shared" si="23"/>
        <v>0.4438361693290192</v>
      </c>
      <c r="H128" s="128"/>
      <c r="I128" s="95">
        <f>I127*EXP(-lambdaTc*dt)</f>
        <v>2.5156830328991604</v>
      </c>
      <c r="J128" s="96">
        <f t="shared" si="29"/>
        <v>78655564385254.781</v>
      </c>
      <c r="K128" s="111">
        <f t="shared" si="31"/>
        <v>1147976486620967.5</v>
      </c>
      <c r="L128" s="98">
        <f t="shared" si="30"/>
        <v>6.4123193520610022E-2</v>
      </c>
      <c r="N128" s="9"/>
      <c r="O128"/>
      <c r="P128"/>
    </row>
    <row r="129" spans="1:16" ht="12.75" x14ac:dyDescent="0.2">
      <c r="A129" s="100">
        <f t="shared" si="20"/>
        <v>108</v>
      </c>
      <c r="B129" s="101">
        <f t="shared" si="17"/>
        <v>9.6831111576596314</v>
      </c>
      <c r="C129" s="102">
        <f t="shared" si="27"/>
        <v>3329277122975860</v>
      </c>
      <c r="D129" s="97">
        <f t="shared" si="21"/>
        <v>6.7205428430141811</v>
      </c>
      <c r="E129" s="98">
        <f t="shared" si="28"/>
        <v>210125076720567.16</v>
      </c>
      <c r="F129" s="98">
        <f t="shared" si="22"/>
        <v>289622696612151.75</v>
      </c>
      <c r="G129" s="93">
        <f t="shared" si="23"/>
        <v>0.42046225702875001</v>
      </c>
      <c r="H129" s="129"/>
      <c r="I129" s="101">
        <f>I128*EXP(-lambdaTc*dt)</f>
        <v>2.2420791395564934</v>
      </c>
      <c r="J129" s="102">
        <f t="shared" si="29"/>
        <v>70101041272671.078</v>
      </c>
      <c r="K129" s="111">
        <f t="shared" si="31"/>
        <v>1159388284037448.8</v>
      </c>
      <c r="L129" s="98">
        <f t="shared" si="30"/>
        <v>5.7016388698607992E-2</v>
      </c>
      <c r="N129" s="9"/>
      <c r="O129"/>
      <c r="P129"/>
    </row>
    <row r="130" spans="1:16" ht="12.75" x14ac:dyDescent="0.2">
      <c r="A130" s="94">
        <f t="shared" si="20"/>
        <v>109</v>
      </c>
      <c r="B130" s="95">
        <f t="shared" si="17"/>
        <v>9.5822530693009877</v>
      </c>
      <c r="C130" s="96">
        <f t="shared" si="27"/>
        <v>3294599784177172.5</v>
      </c>
      <c r="D130" s="97">
        <f t="shared" si="21"/>
        <v>6.8904961997992817</v>
      </c>
      <c r="E130" s="98">
        <f t="shared" si="28"/>
        <v>215438853147200.34</v>
      </c>
      <c r="F130" s="98">
        <f t="shared" si="22"/>
        <v>324694137822161.13</v>
      </c>
      <c r="G130" s="99">
        <f t="shared" si="23"/>
        <v>0.39886260744887714</v>
      </c>
      <c r="H130" s="128"/>
      <c r="I130" s="95">
        <f>I129*EXP(-lambdaTc*dt)</f>
        <v>1.9982322106140655</v>
      </c>
      <c r="J130" s="96">
        <f t="shared" si="29"/>
        <v>62476901995683.477</v>
      </c>
      <c r="K130" s="111">
        <f t="shared" si="31"/>
        <v>1169558942501862.3</v>
      </c>
      <c r="L130" s="98">
        <f t="shared" si="30"/>
        <v>5.0710295706666783E-2</v>
      </c>
      <c r="N130" s="9"/>
      <c r="O130"/>
      <c r="P130"/>
    </row>
    <row r="131" spans="1:16" ht="12.75" x14ac:dyDescent="0.2">
      <c r="A131" s="100">
        <f t="shared" si="20"/>
        <v>110</v>
      </c>
      <c r="B131" s="101">
        <f t="shared" si="17"/>
        <v>9.482445506318097</v>
      </c>
      <c r="C131" s="102">
        <f t="shared" si="27"/>
        <v>3260283640251048</v>
      </c>
      <c r="D131" s="97">
        <f t="shared" si="21"/>
        <v>7.0325821500834991</v>
      </c>
      <c r="E131" s="98">
        <f t="shared" si="28"/>
        <v>219881324819770.69</v>
      </c>
      <c r="F131" s="98">
        <f t="shared" si="22"/>
        <v>360488772095147.06</v>
      </c>
      <c r="G131" s="93">
        <f t="shared" si="23"/>
        <v>0.37886398005100058</v>
      </c>
      <c r="H131" s="129"/>
      <c r="I131" s="101">
        <f>I130*EXP(-lambdaTc*dt)</f>
        <v>1.7809058998360863</v>
      </c>
      <c r="J131" s="102">
        <f t="shared" si="29"/>
        <v>55681958671560.641</v>
      </c>
      <c r="K131" s="111">
        <f t="shared" si="31"/>
        <v>1178623447401883.8</v>
      </c>
      <c r="L131" s="98">
        <f t="shared" si="30"/>
        <v>4.5111978281530282E-2</v>
      </c>
      <c r="N131" s="9"/>
      <c r="O131"/>
      <c r="P131"/>
    </row>
    <row r="132" spans="1:16" ht="12.75" x14ac:dyDescent="0.2">
      <c r="A132" s="94">
        <f t="shared" si="20"/>
        <v>111</v>
      </c>
      <c r="B132" s="95">
        <f t="shared" si="17"/>
        <v>9.3836775265685581</v>
      </c>
      <c r="C132" s="96">
        <f t="shared" si="27"/>
        <v>3226324929036360.5</v>
      </c>
      <c r="D132" s="97">
        <f t="shared" si="21"/>
        <v>7.1499292694723993</v>
      </c>
      <c r="E132" s="98">
        <f t="shared" si="28"/>
        <v>223550310055116.84</v>
      </c>
      <c r="F132" s="98">
        <f t="shared" si="22"/>
        <v>396880683034352.13</v>
      </c>
      <c r="G132" s="99">
        <f t="shared" si="23"/>
        <v>0.36031454351101361</v>
      </c>
      <c r="H132" s="128"/>
      <c r="I132" s="95">
        <f>I131*EXP(-lambdaTc*dt)</f>
        <v>1.5872158436963268</v>
      </c>
      <c r="J132" s="96">
        <f t="shared" si="29"/>
        <v>49626028539564.898</v>
      </c>
      <c r="K132" s="111">
        <f t="shared" si="31"/>
        <v>1186702103210650.3</v>
      </c>
      <c r="L132" s="98">
        <f t="shared" si="30"/>
        <v>4.0139852248861727E-2</v>
      </c>
      <c r="N132" s="9"/>
      <c r="O132"/>
      <c r="P132"/>
    </row>
    <row r="133" spans="1:16" ht="12.75" x14ac:dyDescent="0.2">
      <c r="A133" s="100">
        <f t="shared" si="20"/>
        <v>112</v>
      </c>
      <c r="B133" s="101">
        <f t="shared" si="17"/>
        <v>9.2859383018819752</v>
      </c>
      <c r="C133" s="102">
        <f t="shared" si="27"/>
        <v>3192719927558190.5</v>
      </c>
      <c r="D133" s="97">
        <f t="shared" si="21"/>
        <v>7.2453248539092749</v>
      </c>
      <c r="E133" s="98">
        <f t="shared" si="28"/>
        <v>226532956690490.63</v>
      </c>
      <c r="F133" s="98">
        <f t="shared" si="22"/>
        <v>433758141100245.94</v>
      </c>
      <c r="G133" s="93">
        <f t="shared" si="23"/>
        <v>0.34308043444542219</v>
      </c>
      <c r="H133" s="129"/>
      <c r="I133" s="101">
        <f>I132*EXP(-lambdaTc*dt)</f>
        <v>1.41459137998954</v>
      </c>
      <c r="J133" s="102">
        <f t="shared" si="29"/>
        <v>44228737051729.234</v>
      </c>
      <c r="K133" s="111">
        <f t="shared" si="31"/>
        <v>1193902130172559.8</v>
      </c>
      <c r="L133" s="98">
        <f t="shared" si="30"/>
        <v>3.57221827050348E-2</v>
      </c>
      <c r="N133" s="9"/>
      <c r="O133"/>
      <c r="P133"/>
    </row>
    <row r="134" spans="1:16" ht="12.75" x14ac:dyDescent="0.2">
      <c r="A134" s="94">
        <f t="shared" si="20"/>
        <v>113</v>
      </c>
      <c r="B134" s="95">
        <f t="shared" si="17"/>
        <v>9.1892171168728307</v>
      </c>
      <c r="C134" s="96">
        <f t="shared" si="27"/>
        <v>3159464951619663</v>
      </c>
      <c r="D134" s="97">
        <f t="shared" si="21"/>
        <v>7.3212520476113943</v>
      </c>
      <c r="E134" s="98">
        <f t="shared" si="28"/>
        <v>228906902928839.38</v>
      </c>
      <c r="F134" s="98">
        <f t="shared" si="22"/>
        <v>471022055530522.13</v>
      </c>
      <c r="G134" s="99">
        <f t="shared" si="23"/>
        <v>0.32704305224446562</v>
      </c>
      <c r="H134" s="128"/>
      <c r="I134" s="95">
        <f>I133*EXP(-lambdaTc*dt)</f>
        <v>1.2607414298994135</v>
      </c>
      <c r="J134" s="96">
        <f t="shared" si="29"/>
        <v>39418451138628.18</v>
      </c>
      <c r="K134" s="111">
        <f t="shared" si="31"/>
        <v>1200319087334662</v>
      </c>
      <c r="L134" s="98">
        <f t="shared" si="30"/>
        <v>3.1795803478832416E-2</v>
      </c>
      <c r="N134" s="9"/>
      <c r="O134"/>
      <c r="P134"/>
    </row>
    <row r="135" spans="1:16" ht="12.75" x14ac:dyDescent="0.2">
      <c r="A135" s="100">
        <f t="shared" si="20"/>
        <v>114</v>
      </c>
      <c r="B135" s="101">
        <f t="shared" si="17"/>
        <v>9.093503367765738</v>
      </c>
      <c r="C135" s="102">
        <f t="shared" si="27"/>
        <v>3126556355398041.5</v>
      </c>
      <c r="D135" s="97">
        <f t="shared" si="21"/>
        <v>7.3799229328879257</v>
      </c>
      <c r="E135" s="98">
        <f t="shared" si="28"/>
        <v>230741311927929.34</v>
      </c>
      <c r="F135" s="98">
        <f t="shared" si="22"/>
        <v>508584594681580.38</v>
      </c>
      <c r="G135" s="93">
        <f t="shared" si="23"/>
        <v>0.31209688429030003</v>
      </c>
      <c r="H135" s="129"/>
      <c r="I135" s="101">
        <f>I134*EXP(-lambdaTc*dt)</f>
        <v>1.123624090708492</v>
      </c>
      <c r="J135" s="102">
        <f t="shared" si="29"/>
        <v>35131328492403.031</v>
      </c>
      <c r="K135" s="111">
        <f t="shared" si="31"/>
        <v>1206038140810169.5</v>
      </c>
      <c r="L135" s="98">
        <f t="shared" si="30"/>
        <v>2.8305021482798582E-2</v>
      </c>
      <c r="N135" s="9"/>
      <c r="O135"/>
      <c r="P135"/>
    </row>
    <row r="136" spans="1:16" ht="12.75" x14ac:dyDescent="0.2">
      <c r="A136" s="94">
        <f t="shared" si="20"/>
        <v>115</v>
      </c>
      <c r="B136" s="95">
        <f t="shared" si="17"/>
        <v>8.9987865612329294</v>
      </c>
      <c r="C136" s="96">
        <f t="shared" si="27"/>
        <v>3093990531045032</v>
      </c>
      <c r="D136" s="97">
        <f t="shared" si="21"/>
        <v>7.4233080210235602</v>
      </c>
      <c r="E136" s="98">
        <f t="shared" si="28"/>
        <v>232097793864876.59</v>
      </c>
      <c r="F136" s="98">
        <f t="shared" si="22"/>
        <v>546367956473537</v>
      </c>
      <c r="G136" s="99">
        <f t="shared" si="23"/>
        <v>0.29814772681261742</v>
      </c>
      <c r="H136" s="128"/>
      <c r="I136" s="95">
        <f>I135*EXP(-lambdaTc*dt)</f>
        <v>1.0014195355832913</v>
      </c>
      <c r="J136" s="96">
        <f t="shared" si="29"/>
        <v>31310470249087.555</v>
      </c>
      <c r="K136" s="111">
        <f t="shared" si="31"/>
        <v>1211135194106532.5</v>
      </c>
      <c r="L136" s="98">
        <f t="shared" si="30"/>
        <v>2.5200675689368169E-2</v>
      </c>
      <c r="N136" s="9"/>
      <c r="O136"/>
      <c r="P136"/>
    </row>
    <row r="137" spans="1:16" ht="12.75" x14ac:dyDescent="0.2">
      <c r="A137" s="100">
        <f t="shared" si="20"/>
        <v>116</v>
      </c>
      <c r="B137" s="101">
        <f t="shared" si="17"/>
        <v>8.9050563132438327</v>
      </c>
      <c r="C137" s="102">
        <f t="shared" si="27"/>
        <v>3061763908291238</v>
      </c>
      <c r="D137" s="97">
        <f t="shared" si="21"/>
        <v>7.4531625356464932</v>
      </c>
      <c r="E137" s="98">
        <f t="shared" si="28"/>
        <v>233031227714215.09</v>
      </c>
      <c r="F137" s="98">
        <f t="shared" si="22"/>
        <v>584303272613060.38</v>
      </c>
      <c r="G137" s="93">
        <f t="shared" si="23"/>
        <v>0.28511120920615146</v>
      </c>
      <c r="H137" s="129"/>
      <c r="I137" s="101">
        <f>I136*EXP(-lambdaTc*dt)</f>
        <v>0.89250586075946603</v>
      </c>
      <c r="J137" s="102">
        <f t="shared" si="29"/>
        <v>27905165824599.875</v>
      </c>
      <c r="K137" s="111">
        <f t="shared" si="31"/>
        <v>1215677895519839.5</v>
      </c>
      <c r="L137" s="98">
        <f t="shared" si="30"/>
        <v>2.2439326082836445E-2</v>
      </c>
      <c r="N137" s="9"/>
      <c r="O137"/>
      <c r="P137"/>
    </row>
    <row r="138" spans="1:16" ht="12.75" x14ac:dyDescent="0.2">
      <c r="A138" s="94">
        <f t="shared" si="20"/>
        <v>117</v>
      </c>
      <c r="B138" s="95">
        <f t="shared" si="17"/>
        <v>8.8123023479266678</v>
      </c>
      <c r="C138" s="96">
        <f t="shared" si="27"/>
        <v>3029872954054751.5</v>
      </c>
      <c r="D138" s="97">
        <f t="shared" si="21"/>
        <v>7.471049837429022</v>
      </c>
      <c r="E138" s="98">
        <f t="shared" si="28"/>
        <v>233590493646621.84</v>
      </c>
      <c r="F138" s="98">
        <f t="shared" si="22"/>
        <v>622329632043905.75</v>
      </c>
      <c r="G138" s="99">
        <f t="shared" si="23"/>
        <v>0.27291155638870962</v>
      </c>
      <c r="H138" s="128"/>
      <c r="I138" s="95">
        <f>I137*EXP(-lambdaTc*dt)</f>
        <v>0.79543755956989948</v>
      </c>
      <c r="J138" s="96">
        <f t="shared" si="29"/>
        <v>24870219881833.602</v>
      </c>
      <c r="K138" s="111">
        <f t="shared" si="31"/>
        <v>1219726535965719.5</v>
      </c>
      <c r="L138" s="98">
        <f t="shared" si="30"/>
        <v>1.998255239296147E-2</v>
      </c>
      <c r="N138" s="9"/>
      <c r="O138"/>
      <c r="P138"/>
    </row>
    <row r="139" spans="1:16" ht="12.75" x14ac:dyDescent="0.2">
      <c r="A139" s="100">
        <f t="shared" si="20"/>
        <v>118</v>
      </c>
      <c r="B139" s="101">
        <f t="shared" si="17"/>
        <v>8.7205144964418455</v>
      </c>
      <c r="C139" s="102">
        <f t="shared" si="27"/>
        <v>2998314172053803.5</v>
      </c>
      <c r="D139" s="97">
        <f t="shared" si="21"/>
        <v>7.4783623010284801</v>
      </c>
      <c r="E139" s="98">
        <f t="shared" si="28"/>
        <v>233819125769166.78</v>
      </c>
      <c r="F139" s="98">
        <f t="shared" si="22"/>
        <v>660393210657491</v>
      </c>
      <c r="G139" s="93">
        <f t="shared" si="23"/>
        <v>0.26148054130356357</v>
      </c>
      <c r="H139" s="129"/>
      <c r="I139" s="101">
        <f>I138*EXP(-lambdaTc*dt)</f>
        <v>0.70892633762215507</v>
      </c>
      <c r="J139" s="102">
        <f t="shared" si="29"/>
        <v>22165352496328.352</v>
      </c>
      <c r="K139" s="111">
        <f t="shared" si="31"/>
        <v>1223334849162796.3</v>
      </c>
      <c r="L139" s="98">
        <f t="shared" si="30"/>
        <v>1.7796345971523728E-2</v>
      </c>
      <c r="N139" s="9"/>
      <c r="O139"/>
      <c r="P139"/>
    </row>
    <row r="140" spans="1:16" ht="13.5" thickBot="1" x14ac:dyDescent="0.25">
      <c r="A140" s="94">
        <f t="shared" si="20"/>
        <v>119</v>
      </c>
      <c r="B140" s="95">
        <f t="shared" si="17"/>
        <v>8.6296826958671708</v>
      </c>
      <c r="C140" s="96">
        <f t="shared" si="27"/>
        <v>2967084102423470</v>
      </c>
      <c r="D140" s="97">
        <f t="shared" si="21"/>
        <v>7.4763399213621486</v>
      </c>
      <c r="E140" s="98">
        <f t="shared" si="28"/>
        <v>233755893870721.56</v>
      </c>
      <c r="F140" s="98">
        <f t="shared" si="22"/>
        <v>698446495706213.13</v>
      </c>
      <c r="G140" s="99">
        <f t="shared" si="23"/>
        <v>0.25075659157750924</v>
      </c>
      <c r="H140" s="128"/>
      <c r="I140" s="95"/>
      <c r="J140" s="96"/>
      <c r="K140" s="111"/>
      <c r="L140" s="98"/>
      <c r="N140" s="9"/>
      <c r="O140"/>
      <c r="P140"/>
    </row>
    <row r="141" spans="1:16" ht="13.5" thickBot="1" x14ac:dyDescent="0.25">
      <c r="A141" s="100">
        <f t="shared" si="20"/>
        <v>120</v>
      </c>
      <c r="B141" s="101">
        <f t="shared" si="17"/>
        <v>8.5397969880945883</v>
      </c>
      <c r="C141" s="102">
        <f t="shared" si="27"/>
        <v>2936179321336347</v>
      </c>
      <c r="D141" s="97">
        <f t="shared" si="21"/>
        <v>7.4660868961732607</v>
      </c>
      <c r="E141" s="98">
        <f t="shared" si="28"/>
        <v>233435321893909.84</v>
      </c>
      <c r="F141" s="98">
        <f t="shared" si="22"/>
        <v>736447594619175.25</v>
      </c>
      <c r="G141" s="93">
        <f t="shared" si="23"/>
        <v>0.24068402269951775</v>
      </c>
      <c r="H141" s="137">
        <f>D141*Ausbeute</f>
        <v>6.9434608134411331</v>
      </c>
      <c r="I141" s="138">
        <f>H141</f>
        <v>6.9434608134411331</v>
      </c>
      <c r="J141" s="139">
        <f>E141*Ausbeute</f>
        <v>217094849361336.16</v>
      </c>
      <c r="K141" s="139">
        <f>F141*Ausbeute</f>
        <v>684896262995833</v>
      </c>
      <c r="L141" s="140">
        <f>J141/(J141+K141)</f>
        <v>0.24068402269951775</v>
      </c>
      <c r="N141" s="9"/>
      <c r="O141"/>
      <c r="P141"/>
    </row>
    <row r="142" spans="1:16" ht="21.75" customHeight="1" x14ac:dyDescent="0.2">
      <c r="A142" s="94">
        <f t="shared" si="20"/>
        <v>121</v>
      </c>
      <c r="B142" s="95">
        <f t="shared" si="17"/>
        <v>8.4508475187384704</v>
      </c>
      <c r="C142" s="96">
        <f t="shared" si="27"/>
        <v>2905596440627194.5</v>
      </c>
      <c r="D142" s="97">
        <f t="shared" si="21"/>
        <v>1.2602914399391851</v>
      </c>
      <c r="E142" s="98">
        <f t="shared" si="28"/>
        <v>39404381713415.781</v>
      </c>
      <c r="F142" s="98">
        <f t="shared" si="22"/>
        <v>6414666790556.0576</v>
      </c>
      <c r="G142" s="99">
        <f t="shared" si="23"/>
        <v>0.8600000000000001</v>
      </c>
      <c r="H142" s="128"/>
      <c r="I142" s="95">
        <f>I141*EXP(-lambdaTc*dt)</f>
        <v>6.1882949650471133</v>
      </c>
      <c r="J142" s="96">
        <f t="shared" ref="J142:J163" si="32">I142*10^9/$J$4</f>
        <v>193483768301792.25</v>
      </c>
      <c r="K142" s="111">
        <f>J142*($F$19/$E$19)+K141</f>
        <v>716393620626357.38</v>
      </c>
      <c r="L142" s="98">
        <f t="shared" ref="L142:L163" si="33">J142/(J142+K142)</f>
        <v>0.21264817727773111</v>
      </c>
      <c r="N142" s="9"/>
      <c r="O142"/>
      <c r="P142"/>
    </row>
    <row r="143" spans="1:16" ht="12.75" x14ac:dyDescent="0.2">
      <c r="A143" s="100">
        <f t="shared" si="20"/>
        <v>122</v>
      </c>
      <c r="B143" s="101">
        <f t="shared" si="17"/>
        <v>8.3628245360552551</v>
      </c>
      <c r="C143" s="102">
        <f t="shared" si="27"/>
        <v>2875332107421485.5</v>
      </c>
      <c r="D143" s="97">
        <f t="shared" si="21"/>
        <v>1.9094533646108718</v>
      </c>
      <c r="E143" s="98">
        <f t="shared" si="28"/>
        <v>59701134879344.727</v>
      </c>
      <c r="F143" s="98">
        <f t="shared" si="22"/>
        <v>16133456189519.152</v>
      </c>
      <c r="G143" s="93">
        <f t="shared" si="23"/>
        <v>0.78725465566407971</v>
      </c>
      <c r="H143" s="129"/>
      <c r="I143" s="101">
        <f>I142*EXP(-lambdaTc*dt)</f>
        <v>5.5152604160012118</v>
      </c>
      <c r="J143" s="102">
        <f t="shared" si="32"/>
        <v>172440611587023.91</v>
      </c>
      <c r="K143" s="111">
        <f t="shared" ref="K143:K163" si="34">J143*($F$19/$E$19)+K142</f>
        <v>744465348094012.38</v>
      </c>
      <c r="L143" s="98">
        <f t="shared" si="33"/>
        <v>0.18806793626579846</v>
      </c>
      <c r="N143" s="9"/>
      <c r="O143"/>
      <c r="P143"/>
    </row>
    <row r="144" spans="1:16" ht="12.75" x14ac:dyDescent="0.2">
      <c r="A144" s="94">
        <f t="shared" si="20"/>
        <v>123</v>
      </c>
      <c r="B144" s="95">
        <f t="shared" si="17"/>
        <v>8.2757183898743243</v>
      </c>
      <c r="C144" s="96">
        <f t="shared" si="27"/>
        <v>2845383003767815</v>
      </c>
      <c r="D144" s="97">
        <f t="shared" si="21"/>
        <v>2.4798236232948714</v>
      </c>
      <c r="E144" s="98">
        <f t="shared" si="28"/>
        <v>77534380967446.813</v>
      </c>
      <c r="F144" s="98">
        <f t="shared" si="22"/>
        <v>28755332160963.984</v>
      </c>
      <c r="G144" s="99">
        <f t="shared" si="23"/>
        <v>0.72946269855650026</v>
      </c>
      <c r="H144" s="128"/>
      <c r="I144" s="95">
        <f>I143*EXP(-lambdaTc*dt)</f>
        <v>4.9154246247339755</v>
      </c>
      <c r="J144" s="96">
        <f t="shared" si="32"/>
        <v>153686093595849.16</v>
      </c>
      <c r="K144" s="111">
        <f t="shared" si="34"/>
        <v>769484014493336.63</v>
      </c>
      <c r="L144" s="98">
        <f t="shared" si="33"/>
        <v>0.1664764621917349</v>
      </c>
      <c r="N144" s="9"/>
      <c r="O144"/>
      <c r="P144"/>
    </row>
    <row r="145" spans="1:16" ht="12.75" x14ac:dyDescent="0.2">
      <c r="A145" s="100">
        <f t="shared" si="20"/>
        <v>124</v>
      </c>
      <c r="B145" s="101">
        <f t="shared" si="17"/>
        <v>8.1895195305400552</v>
      </c>
      <c r="C145" s="102">
        <f t="shared" si="27"/>
        <v>2815745846274153</v>
      </c>
      <c r="D145" s="97">
        <f t="shared" si="21"/>
        <v>2.9800568399220579</v>
      </c>
      <c r="E145" s="98">
        <f t="shared" si="28"/>
        <v>93174716201857.859</v>
      </c>
      <c r="F145" s="98">
        <f t="shared" si="22"/>
        <v>43923309217080.383</v>
      </c>
      <c r="G145" s="93">
        <f t="shared" si="23"/>
        <v>0.67962113908744182</v>
      </c>
      <c r="H145" s="129"/>
      <c r="I145" s="101">
        <f>I144*EXP(-lambdaTc*dt)</f>
        <v>4.3808265465294465</v>
      </c>
      <c r="J145" s="102">
        <f t="shared" si="32"/>
        <v>136971303612155.95</v>
      </c>
      <c r="K145" s="111">
        <f t="shared" si="34"/>
        <v>791781668569734.13</v>
      </c>
      <c r="L145" s="98">
        <f t="shared" si="33"/>
        <v>0.14747872439145318</v>
      </c>
      <c r="N145" s="9"/>
      <c r="O145"/>
      <c r="P145"/>
    </row>
    <row r="146" spans="1:16" ht="12.75" x14ac:dyDescent="0.2">
      <c r="A146" s="94">
        <f t="shared" si="20"/>
        <v>125</v>
      </c>
      <c r="B146" s="95">
        <f t="shared" si="17"/>
        <v>8.1042185078648501</v>
      </c>
      <c r="C146" s="96">
        <f t="shared" si="27"/>
        <v>2786417385747872.5</v>
      </c>
      <c r="D146" s="97">
        <f t="shared" si="21"/>
        <v>3.4178654792353891</v>
      </c>
      <c r="E146" s="98">
        <f t="shared" si="28"/>
        <v>106863279175646</v>
      </c>
      <c r="F146" s="98">
        <f t="shared" si="22"/>
        <v>61319656989859.969</v>
      </c>
      <c r="G146" s="99">
        <f t="shared" si="23"/>
        <v>0.63539905778838146</v>
      </c>
      <c r="H146" s="128"/>
      <c r="I146" s="95">
        <f>I145*EXP(-lambdaTc*dt)</f>
        <v>3.9043709742199075</v>
      </c>
      <c r="J146" s="96">
        <f t="shared" si="32"/>
        <v>122074402271879.45</v>
      </c>
      <c r="K146" s="111">
        <f t="shared" si="34"/>
        <v>811654245683761</v>
      </c>
      <c r="L146" s="98">
        <f t="shared" si="33"/>
        <v>0.13073862790775051</v>
      </c>
      <c r="N146" s="9"/>
      <c r="O146"/>
      <c r="P146"/>
    </row>
    <row r="147" spans="1:16" ht="12.75" x14ac:dyDescent="0.2">
      <c r="A147" s="100">
        <f t="shared" si="20"/>
        <v>126</v>
      </c>
      <c r="B147" s="101">
        <f t="shared" si="17"/>
        <v>8.0198059700931026</v>
      </c>
      <c r="C147" s="102">
        <f t="shared" si="27"/>
        <v>2757394406839538</v>
      </c>
      <c r="D147" s="97">
        <f t="shared" si="21"/>
        <v>3.8001223246056375</v>
      </c>
      <c r="E147" s="98">
        <f t="shared" si="28"/>
        <v>118814954931106.39</v>
      </c>
      <c r="F147" s="98">
        <f t="shared" si="22"/>
        <v>80661626397249.375</v>
      </c>
      <c r="G147" s="93">
        <f t="shared" si="23"/>
        <v>0.59563360340293114</v>
      </c>
      <c r="H147" s="129"/>
      <c r="I147" s="101">
        <f>I146*EXP(-lambdaTc*dt)</f>
        <v>3.4797343703113546</v>
      </c>
      <c r="J147" s="102">
        <f t="shared" si="32"/>
        <v>108797677302051.38</v>
      </c>
      <c r="K147" s="111">
        <f t="shared" si="34"/>
        <v>829365495477118.25</v>
      </c>
      <c r="L147" s="98">
        <f t="shared" si="33"/>
        <v>0.11596882126565931</v>
      </c>
      <c r="N147" s="9"/>
      <c r="O147"/>
      <c r="P147"/>
    </row>
    <row r="148" spans="1:16" ht="12.75" x14ac:dyDescent="0.2">
      <c r="A148" s="94">
        <f t="shared" si="20"/>
        <v>127</v>
      </c>
      <c r="B148" s="95">
        <f t="shared" si="17"/>
        <v>7.9362726628759281</v>
      </c>
      <c r="C148" s="96">
        <f t="shared" si="27"/>
        <v>2728673727690392.5</v>
      </c>
      <c r="D148" s="97">
        <f t="shared" si="21"/>
        <v>4.1329518103365466</v>
      </c>
      <c r="E148" s="98">
        <f t="shared" si="28"/>
        <v>129221230563553.33</v>
      </c>
      <c r="F148" s="98">
        <f t="shared" si="22"/>
        <v>101697640675037.13</v>
      </c>
      <c r="G148" s="99">
        <f t="shared" si="23"/>
        <v>0.55959580033647016</v>
      </c>
      <c r="H148" s="128"/>
      <c r="I148" s="95">
        <f>I147*EXP(-lambdaTc*dt)</f>
        <v>3.1012809407398705</v>
      </c>
      <c r="J148" s="96">
        <f t="shared" si="32"/>
        <v>96964919475571.422</v>
      </c>
      <c r="K148" s="111">
        <f t="shared" si="34"/>
        <v>845150482368490.38</v>
      </c>
      <c r="L148" s="98">
        <f t="shared" si="33"/>
        <v>0.10292254991880601</v>
      </c>
      <c r="N148" s="9"/>
      <c r="O148"/>
      <c r="P148"/>
    </row>
    <row r="149" spans="1:16" ht="12.75" x14ac:dyDescent="0.2">
      <c r="A149" s="100">
        <f t="shared" si="20"/>
        <v>128</v>
      </c>
      <c r="B149" s="101">
        <f t="shared" ref="B149:B212" si="35">Ao_MuNuk*EXP(-lambdaMNuk*t)</f>
        <v>7.853609428256604</v>
      </c>
      <c r="C149" s="102">
        <f t="shared" ref="C149:C180" si="36">B149*10^9/($D$4)</f>
        <v>2700252199583529.5</v>
      </c>
      <c r="D149" s="97">
        <f t="shared" si="21"/>
        <v>4.4218114206381962</v>
      </c>
      <c r="E149" s="98">
        <f t="shared" ref="E149:E180" si="37">D149*10^9/$J$4</f>
        <v>138252740248697.25</v>
      </c>
      <c r="F149" s="98">
        <f t="shared" si="22"/>
        <v>124203900715522.72</v>
      </c>
      <c r="G149" s="93">
        <f t="shared" si="23"/>
        <v>0.52676411517262722</v>
      </c>
      <c r="H149" s="129"/>
      <c r="I149" s="101">
        <f>I148*EXP(-lambdaTc*dt)</f>
        <v>2.7639878363864296</v>
      </c>
      <c r="J149" s="102">
        <f t="shared" si="32"/>
        <v>86419083955267.25</v>
      </c>
      <c r="K149" s="111">
        <f t="shared" si="34"/>
        <v>859218705337952.5</v>
      </c>
      <c r="L149" s="98">
        <f t="shared" si="33"/>
        <v>9.1387088094118829E-2</v>
      </c>
      <c r="N149" s="9"/>
      <c r="O149"/>
      <c r="P149"/>
    </row>
    <row r="150" spans="1:16" ht="12.75" x14ac:dyDescent="0.2">
      <c r="A150" s="94">
        <f t="shared" ref="A150:A212" si="38">A149+dt</f>
        <v>129</v>
      </c>
      <c r="B150" s="95">
        <f t="shared" si="35"/>
        <v>7.7718072036665458</v>
      </c>
      <c r="C150" s="96">
        <f t="shared" si="36"/>
        <v>2672126706598686</v>
      </c>
      <c r="D150" s="97">
        <f t="shared" ref="D150:D212" si="39">($D149-$H149)*EXP(-lambdaTNuk1*dt)+Ao_MuNuk_t*ZerfWahr1*(lambdaTNuk1/(lambdaTNuk1-lambdaMNuk))*(1-EXP(-(lambdaTNuk1-lambdaMNuk)*dt))</f>
        <v>4.6715642356116627</v>
      </c>
      <c r="E150" s="98">
        <f t="shared" si="37"/>
        <v>146061533471707.22</v>
      </c>
      <c r="F150" s="98">
        <f t="shared" si="22"/>
        <v>147981359652777.38</v>
      </c>
      <c r="G150" s="99">
        <f t="shared" si="23"/>
        <v>0.49673546576713651</v>
      </c>
      <c r="H150" s="128"/>
      <c r="I150" s="95">
        <f>I149*EXP(-lambdaTc*dt)</f>
        <v>2.4633784896216322</v>
      </c>
      <c r="J150" s="96">
        <f t="shared" si="32"/>
        <v>77020205988507.234</v>
      </c>
      <c r="K150" s="111">
        <f t="shared" si="34"/>
        <v>871756878405849</v>
      </c>
      <c r="L150" s="98">
        <f t="shared" si="33"/>
        <v>8.1178400338022941E-2</v>
      </c>
      <c r="N150" s="9"/>
      <c r="O150"/>
      <c r="P150"/>
    </row>
    <row r="151" spans="1:16" ht="12.75" x14ac:dyDescent="0.2">
      <c r="A151" s="100">
        <f t="shared" si="38"/>
        <v>130</v>
      </c>
      <c r="B151" s="101">
        <f t="shared" si="35"/>
        <v>7.6908570209317642</v>
      </c>
      <c r="C151" s="102">
        <f t="shared" si="36"/>
        <v>2644294165270640.5</v>
      </c>
      <c r="D151" s="97">
        <f t="shared" si="39"/>
        <v>4.8865435870906895</v>
      </c>
      <c r="E151" s="98">
        <f t="shared" si="37"/>
        <v>152783096562376.88</v>
      </c>
      <c r="F151" s="98">
        <f t="shared" ref="F151:F212" si="40">IF(H150&gt;0,E151*($F$19/$E$19),E151*($F$19/$E$19)+F150)</f>
        <v>172853026535024.78</v>
      </c>
      <c r="G151" s="93">
        <f t="shared" ref="G151:G212" si="41">E151/(E151+F151)</f>
        <v>0.46918350184594737</v>
      </c>
      <c r="H151" s="129"/>
      <c r="I151" s="101">
        <f>I150*EXP(-lambdaTc*dt)</f>
        <v>2.1954632011203112</v>
      </c>
      <c r="J151" s="102">
        <f t="shared" si="32"/>
        <v>68643543289381.555</v>
      </c>
      <c r="K151" s="111">
        <f t="shared" si="34"/>
        <v>882931408708771.63</v>
      </c>
      <c r="L151" s="98">
        <f t="shared" si="33"/>
        <v>7.213676983115333E-2</v>
      </c>
      <c r="N151" s="9"/>
      <c r="O151"/>
      <c r="P151"/>
    </row>
    <row r="152" spans="1:16" ht="12.75" x14ac:dyDescent="0.2">
      <c r="A152" s="94">
        <f t="shared" si="38"/>
        <v>131</v>
      </c>
      <c r="B152" s="95">
        <f t="shared" si="35"/>
        <v>7.6107500052896651</v>
      </c>
      <c r="C152" s="96">
        <f t="shared" si="36"/>
        <v>2616751524251163.5</v>
      </c>
      <c r="D152" s="97">
        <f t="shared" si="39"/>
        <v>5.0706106824676729</v>
      </c>
      <c r="E152" s="98">
        <f t="shared" si="37"/>
        <v>158538154366676.78</v>
      </c>
      <c r="F152" s="98">
        <f t="shared" si="40"/>
        <v>198661563292390.78</v>
      </c>
      <c r="G152" s="99">
        <f t="shared" si="41"/>
        <v>0.44383616931633446</v>
      </c>
      <c r="H152" s="128"/>
      <c r="I152" s="95">
        <f>I151*EXP(-lambdaTc*dt)</f>
        <v>1.9566861884118307</v>
      </c>
      <c r="J152" s="96">
        <f t="shared" si="32"/>
        <v>61177920454072.828</v>
      </c>
      <c r="K152" s="111">
        <f t="shared" si="34"/>
        <v>892890605061760.25</v>
      </c>
      <c r="L152" s="98">
        <f t="shared" si="33"/>
        <v>6.4123193269577744E-2</v>
      </c>
      <c r="N152" s="9"/>
      <c r="O152"/>
      <c r="P152"/>
    </row>
    <row r="153" spans="1:16" ht="12.75" x14ac:dyDescent="0.2">
      <c r="A153" s="100">
        <f t="shared" si="38"/>
        <v>132</v>
      </c>
      <c r="B153" s="101">
        <f t="shared" si="35"/>
        <v>7.5314773744160783</v>
      </c>
      <c r="C153" s="102">
        <f t="shared" si="36"/>
        <v>2589495763974491</v>
      </c>
      <c r="D153" s="97">
        <f t="shared" si="39"/>
        <v>5.2272059613019444</v>
      </c>
      <c r="E153" s="98">
        <f t="shared" si="37"/>
        <v>163434275966933.13</v>
      </c>
      <c r="F153" s="98">
        <f t="shared" si="40"/>
        <v>225267143100961.28</v>
      </c>
      <c r="G153" s="93">
        <f t="shared" si="41"/>
        <v>0.42046225701683404</v>
      </c>
      <c r="H153" s="129"/>
      <c r="I153" s="101">
        <f>I152*EXP(-lambdaTc*dt)</f>
        <v>1.7438783933923063</v>
      </c>
      <c r="J153" s="102">
        <f t="shared" si="32"/>
        <v>54524253436431</v>
      </c>
      <c r="K153" s="111">
        <f t="shared" si="34"/>
        <v>901766646318853.63</v>
      </c>
      <c r="L153" s="98">
        <f t="shared" si="33"/>
        <v>5.7016388475916467E-2</v>
      </c>
      <c r="N153" s="9"/>
      <c r="O153"/>
      <c r="P153"/>
    </row>
    <row r="154" spans="1:16" ht="12.75" x14ac:dyDescent="0.2">
      <c r="A154" s="94">
        <f t="shared" si="38"/>
        <v>133</v>
      </c>
      <c r="B154" s="95">
        <f t="shared" si="35"/>
        <v>7.4530304374624432</v>
      </c>
      <c r="C154" s="96">
        <f t="shared" si="36"/>
        <v>2562523896326284.5</v>
      </c>
      <c r="D154" s="97">
        <f t="shared" si="39"/>
        <v>5.3593948663294135</v>
      </c>
      <c r="E154" s="98">
        <f t="shared" si="37"/>
        <v>167567305762193.97</v>
      </c>
      <c r="F154" s="98">
        <f t="shared" si="40"/>
        <v>252545541713411.47</v>
      </c>
      <c r="G154" s="99">
        <f t="shared" si="41"/>
        <v>0.39886260743769336</v>
      </c>
      <c r="H154" s="128"/>
      <c r="I154" s="95">
        <f>I153*EXP(-lambdaTc*dt)</f>
        <v>1.5542154224581555</v>
      </c>
      <c r="J154" s="96">
        <f t="shared" si="32"/>
        <v>48594234500532.813</v>
      </c>
      <c r="K154" s="111">
        <f t="shared" si="34"/>
        <v>909677335656149.63</v>
      </c>
      <c r="L154" s="98">
        <f t="shared" si="33"/>
        <v>5.0710295509014625E-2</v>
      </c>
      <c r="N154" s="9"/>
      <c r="O154"/>
      <c r="P154"/>
    </row>
    <row r="155" spans="1:16" ht="12.75" x14ac:dyDescent="0.2">
      <c r="A155" s="100">
        <f t="shared" si="38"/>
        <v>134</v>
      </c>
      <c r="B155" s="101">
        <f t="shared" si="35"/>
        <v>7.3754005941029943</v>
      </c>
      <c r="C155" s="102">
        <f t="shared" si="36"/>
        <v>2535832964316031.5</v>
      </c>
      <c r="D155" s="97">
        <f t="shared" si="39"/>
        <v>5.4699086363602643</v>
      </c>
      <c r="E155" s="98">
        <f t="shared" si="37"/>
        <v>171022638902514.59</v>
      </c>
      <c r="F155" s="98">
        <f t="shared" si="40"/>
        <v>280386436418472</v>
      </c>
      <c r="G155" s="93">
        <f t="shared" si="41"/>
        <v>0.37886398004050831</v>
      </c>
      <c r="H155" s="129"/>
      <c r="I155" s="101">
        <f>I154*EXP(-lambdaTc*dt)</f>
        <v>1.3851800610407401</v>
      </c>
      <c r="J155" s="102">
        <f t="shared" si="32"/>
        <v>43309160196863.461</v>
      </c>
      <c r="K155" s="111">
        <f t="shared" si="34"/>
        <v>916727664060290.25</v>
      </c>
      <c r="L155" s="98">
        <f t="shared" si="33"/>
        <v>4.5111978106021841E-2</v>
      </c>
      <c r="N155" s="9"/>
      <c r="O155"/>
      <c r="P155"/>
    </row>
    <row r="156" spans="1:16" ht="12.75" x14ac:dyDescent="0.2">
      <c r="A156" s="94">
        <f t="shared" si="38"/>
        <v>135</v>
      </c>
      <c r="B156" s="95">
        <f t="shared" si="35"/>
        <v>7.2985793335919027</v>
      </c>
      <c r="C156" s="96">
        <f t="shared" si="36"/>
        <v>2509420041752870.5</v>
      </c>
      <c r="D156" s="97">
        <f t="shared" si="39"/>
        <v>5.5611806624815276</v>
      </c>
      <c r="E156" s="98">
        <f t="shared" si="37"/>
        <v>173876358005147.47</v>
      </c>
      <c r="F156" s="98">
        <f t="shared" si="40"/>
        <v>308691890047216.94</v>
      </c>
      <c r="G156" s="99">
        <f t="shared" si="41"/>
        <v>0.36031454350117087</v>
      </c>
      <c r="H156" s="128"/>
      <c r="I156" s="95">
        <f>I155*EXP(-lambdaTc*dt)</f>
        <v>1.2345288650335</v>
      </c>
      <c r="J156" s="96">
        <f t="shared" si="32"/>
        <v>38598886806973.289</v>
      </c>
      <c r="K156" s="111">
        <f t="shared" si="34"/>
        <v>923011203773053.38</v>
      </c>
      <c r="L156" s="98">
        <f t="shared" si="33"/>
        <v>4.0139852092952878E-2</v>
      </c>
      <c r="N156" s="9"/>
      <c r="O156"/>
      <c r="P156"/>
    </row>
    <row r="157" spans="1:16" ht="12.75" x14ac:dyDescent="0.2">
      <c r="A157" s="100">
        <f t="shared" si="38"/>
        <v>136</v>
      </c>
      <c r="B157" s="101">
        <f t="shared" si="35"/>
        <v>7.2225582338302114</v>
      </c>
      <c r="C157" s="102">
        <f t="shared" si="36"/>
        <v>2483282232924779.5</v>
      </c>
      <c r="D157" s="97">
        <f t="shared" si="39"/>
        <v>5.6353788900972601</v>
      </c>
      <c r="E157" s="98">
        <f t="shared" si="37"/>
        <v>176196246239546.91</v>
      </c>
      <c r="F157" s="98">
        <f t="shared" si="40"/>
        <v>337374999900166.44</v>
      </c>
      <c r="G157" s="93">
        <f t="shared" si="41"/>
        <v>0.34308043443618724</v>
      </c>
      <c r="H157" s="129"/>
      <c r="I157" s="101">
        <f>I156*EXP(-lambdaTc*dt)</f>
        <v>1.1002623857116558</v>
      </c>
      <c r="J157" s="102">
        <f t="shared" si="32"/>
        <v>34400899393228.98</v>
      </c>
      <c r="K157" s="111">
        <f t="shared" si="34"/>
        <v>928611350185904.63</v>
      </c>
      <c r="L157" s="98">
        <f t="shared" si="33"/>
        <v>3.5722182566486821E-2</v>
      </c>
      <c r="N157" s="9"/>
      <c r="O157"/>
      <c r="P157"/>
    </row>
    <row r="158" spans="1:16" ht="12.75" x14ac:dyDescent="0.2">
      <c r="A158" s="94">
        <f t="shared" si="38"/>
        <v>137</v>
      </c>
      <c r="B158" s="95">
        <f t="shared" si="35"/>
        <v>7.1473289604425103</v>
      </c>
      <c r="C158" s="96">
        <f t="shared" si="36"/>
        <v>2457416672281117</v>
      </c>
      <c r="D158" s="97">
        <f t="shared" si="39"/>
        <v>5.6944346968591191</v>
      </c>
      <c r="E158" s="98">
        <f t="shared" si="37"/>
        <v>178042690227256.84</v>
      </c>
      <c r="F158" s="98">
        <f t="shared" si="40"/>
        <v>366358693658092</v>
      </c>
      <c r="G158" s="99">
        <f t="shared" si="41"/>
        <v>0.32704305223579794</v>
      </c>
      <c r="H158" s="128"/>
      <c r="I158" s="95">
        <f>I157*EXP(-lambdaTc*dt)</f>
        <v>0.98059863296841943</v>
      </c>
      <c r="J158" s="96">
        <f t="shared" si="32"/>
        <v>30659482098050.156</v>
      </c>
      <c r="K158" s="111">
        <f t="shared" si="34"/>
        <v>933602428666982.5</v>
      </c>
      <c r="L158" s="98">
        <f t="shared" si="33"/>
        <v>3.1795803355672662E-2</v>
      </c>
      <c r="N158" s="9"/>
      <c r="O158"/>
      <c r="P158"/>
    </row>
    <row r="159" spans="1:16" ht="12.75" x14ac:dyDescent="0.2">
      <c r="A159" s="100">
        <f t="shared" si="38"/>
        <v>138</v>
      </c>
      <c r="B159" s="101">
        <f t="shared" si="35"/>
        <v>7.0728832658632044</v>
      </c>
      <c r="C159" s="102">
        <f t="shared" si="36"/>
        <v>2431820524118460</v>
      </c>
      <c r="D159" s="97">
        <f t="shared" si="39"/>
        <v>5.7400686297678982</v>
      </c>
      <c r="E159" s="98">
        <f t="shared" si="37"/>
        <v>179469484740364.66</v>
      </c>
      <c r="F159" s="98">
        <f t="shared" si="40"/>
        <v>395574656290244.38</v>
      </c>
      <c r="G159" s="93">
        <f t="shared" si="41"/>
        <v>0.31209688428216104</v>
      </c>
      <c r="H159" s="129"/>
      <c r="I159" s="101">
        <f>I158*EXP(-lambdaTc*dt)</f>
        <v>0.87394942467071779</v>
      </c>
      <c r="J159" s="102">
        <f t="shared" si="32"/>
        <v>27324978680809.609</v>
      </c>
      <c r="K159" s="111">
        <f t="shared" si="34"/>
        <v>938050681010370.13</v>
      </c>
      <c r="L159" s="98">
        <f t="shared" si="33"/>
        <v>2.8305021373286721E-2</v>
      </c>
      <c r="N159" s="9"/>
      <c r="O159"/>
      <c r="P159"/>
    </row>
    <row r="160" spans="1:16" ht="12.75" x14ac:dyDescent="0.2">
      <c r="A160" s="94">
        <f t="shared" si="38"/>
        <v>139</v>
      </c>
      <c r="B160" s="95">
        <f t="shared" si="35"/>
        <v>6.9992129884323271</v>
      </c>
      <c r="C160" s="96">
        <f t="shared" si="36"/>
        <v>2406490982269724</v>
      </c>
      <c r="D160" s="97">
        <f t="shared" si="39"/>
        <v>5.7738133430412306</v>
      </c>
      <c r="E160" s="98">
        <f t="shared" si="37"/>
        <v>180524549878866.5</v>
      </c>
      <c r="F160" s="98">
        <f t="shared" si="40"/>
        <v>424962373712385.44</v>
      </c>
      <c r="G160" s="99">
        <f t="shared" si="41"/>
        <v>0.29814772680497026</v>
      </c>
      <c r="H160" s="128"/>
      <c r="I160" s="95">
        <f>I159*EXP(-lambdaTc*dt)</f>
        <v>0.77889930824212839</v>
      </c>
      <c r="J160" s="96">
        <f t="shared" si="32"/>
        <v>24353133478213.07</v>
      </c>
      <c r="K160" s="111">
        <f t="shared" si="34"/>
        <v>942015144599846.63</v>
      </c>
      <c r="L160" s="98">
        <f t="shared" si="33"/>
        <v>2.5200675591967137E-2</v>
      </c>
      <c r="N160" s="9"/>
      <c r="O160"/>
      <c r="P160"/>
    </row>
    <row r="161" spans="1:16" ht="12.75" x14ac:dyDescent="0.2">
      <c r="A161" s="100">
        <f t="shared" si="38"/>
        <v>140</v>
      </c>
      <c r="B161" s="101">
        <f t="shared" si="35"/>
        <v>6.9263100515007556</v>
      </c>
      <c r="C161" s="102">
        <f t="shared" si="36"/>
        <v>2381425269796513</v>
      </c>
      <c r="D161" s="97">
        <f t="shared" si="39"/>
        <v>5.7970340411910373</v>
      </c>
      <c r="E161" s="98">
        <f t="shared" si="37"/>
        <v>181250570245704.16</v>
      </c>
      <c r="F161" s="98">
        <f t="shared" si="40"/>
        <v>454468280496569.81</v>
      </c>
      <c r="G161" s="93">
        <f t="shared" si="41"/>
        <v>0.28511120919896193</v>
      </c>
      <c r="H161" s="129"/>
      <c r="I161" s="101">
        <f>I160*EXP(-lambdaTc*dt)</f>
        <v>0.69418677471942891</v>
      </c>
      <c r="J161" s="102">
        <f t="shared" si="32"/>
        <v>21704504041358.324</v>
      </c>
      <c r="K161" s="111">
        <f t="shared" si="34"/>
        <v>945548435955416.63</v>
      </c>
      <c r="L161" s="98">
        <f t="shared" si="33"/>
        <v>2.2439325996187399E-2</v>
      </c>
      <c r="N161" s="9"/>
      <c r="O161"/>
      <c r="P161"/>
    </row>
    <row r="162" spans="1:16" ht="12.75" x14ac:dyDescent="0.2">
      <c r="A162" s="94">
        <f t="shared" si="38"/>
        <v>141</v>
      </c>
      <c r="B162" s="95">
        <f t="shared" si="35"/>
        <v>6.8541664625447369</v>
      </c>
      <c r="C162" s="96">
        <f t="shared" si="36"/>
        <v>2356620638684677.5</v>
      </c>
      <c r="D162" s="97">
        <f t="shared" si="39"/>
        <v>5.8109466986431908</v>
      </c>
      <c r="E162" s="98">
        <f t="shared" si="37"/>
        <v>181685564602976.84</v>
      </c>
      <c r="F162" s="98">
        <f t="shared" si="40"/>
        <v>484045000315659.06</v>
      </c>
      <c r="G162" s="99">
        <f t="shared" si="41"/>
        <v>0.2729115563819457</v>
      </c>
      <c r="H162" s="128"/>
      <c r="I162" s="95">
        <f>I161*EXP(-lambdaTc*dt)</f>
        <v>0.61868751595496518</v>
      </c>
      <c r="J162" s="96">
        <f t="shared" si="32"/>
        <v>19343937653969.043</v>
      </c>
      <c r="K162" s="111">
        <f t="shared" si="34"/>
        <v>948697449061876.75</v>
      </c>
      <c r="L162" s="98">
        <f t="shared" si="33"/>
        <v>1.9982552315862059E-2</v>
      </c>
      <c r="N162" s="9"/>
      <c r="O162"/>
      <c r="P162"/>
    </row>
    <row r="163" spans="1:16" ht="12.75" x14ac:dyDescent="0.2">
      <c r="A163" s="100">
        <f t="shared" si="38"/>
        <v>142</v>
      </c>
      <c r="B163" s="101">
        <f t="shared" si="35"/>
        <v>6.7827743122896669</v>
      </c>
      <c r="C163" s="102">
        <f t="shared" si="36"/>
        <v>2332074369543045</v>
      </c>
      <c r="D163" s="97">
        <f t="shared" si="39"/>
        <v>5.8166342977219578</v>
      </c>
      <c r="E163" s="98">
        <f t="shared" si="37"/>
        <v>181863393570174.66</v>
      </c>
      <c r="F163" s="98">
        <f t="shared" si="40"/>
        <v>513650669036385.19</v>
      </c>
      <c r="G163" s="93">
        <f t="shared" si="41"/>
        <v>0.26148054129719528</v>
      </c>
      <c r="H163" s="129"/>
      <c r="I163" s="101">
        <f>I162*EXP(-lambdaTc*dt)</f>
        <v>0.55139950275375393</v>
      </c>
      <c r="J163" s="102">
        <f t="shared" si="32"/>
        <v>17240104784132.336</v>
      </c>
      <c r="K163" s="111">
        <f t="shared" si="34"/>
        <v>951503977747665.75</v>
      </c>
      <c r="L163" s="98">
        <f t="shared" si="33"/>
        <v>1.7796345902909239E-2</v>
      </c>
      <c r="N163" s="9"/>
      <c r="O163"/>
      <c r="P163"/>
    </row>
    <row r="164" spans="1:16" ht="13.5" thickBot="1" x14ac:dyDescent="0.25">
      <c r="A164" s="94">
        <f t="shared" si="38"/>
        <v>143</v>
      </c>
      <c r="B164" s="95">
        <f t="shared" si="35"/>
        <v>6.7121257738429598</v>
      </c>
      <c r="C164" s="96">
        <f t="shared" si="36"/>
        <v>2307783771305282.5</v>
      </c>
      <c r="D164" s="97">
        <f t="shared" si="39"/>
        <v>5.8150613005213074</v>
      </c>
      <c r="E164" s="98">
        <f t="shared" si="37"/>
        <v>181814212102964.53</v>
      </c>
      <c r="F164" s="98">
        <f t="shared" si="40"/>
        <v>543248331471751.5</v>
      </c>
      <c r="G164" s="99">
        <f t="shared" si="41"/>
        <v>0.25075659157150904</v>
      </c>
      <c r="H164" s="128"/>
      <c r="I164" s="95"/>
      <c r="J164" s="96"/>
      <c r="K164" s="111"/>
      <c r="L164" s="98"/>
      <c r="N164" s="9"/>
      <c r="O164"/>
      <c r="P164"/>
    </row>
    <row r="165" spans="1:16" ht="13.5" thickBot="1" x14ac:dyDescent="0.25">
      <c r="A165" s="100">
        <f t="shared" si="38"/>
        <v>144</v>
      </c>
      <c r="B165" s="101">
        <f t="shared" si="35"/>
        <v>6.6422131018359813</v>
      </c>
      <c r="C165" s="102">
        <f t="shared" si="36"/>
        <v>2283746180934875</v>
      </c>
      <c r="D165" s="97">
        <f t="shared" si="39"/>
        <v>5.8070865467451345</v>
      </c>
      <c r="E165" s="98">
        <f t="shared" si="37"/>
        <v>181564872758184.09</v>
      </c>
      <c r="F165" s="98">
        <f t="shared" si="40"/>
        <v>572805403781223.38</v>
      </c>
      <c r="G165" s="93">
        <f t="shared" si="41"/>
        <v>0.24068402269385986</v>
      </c>
      <c r="H165" s="137">
        <f>D165*Ausbeute</f>
        <v>5.4005904884729752</v>
      </c>
      <c r="I165" s="138">
        <f>H165</f>
        <v>5.4005904884729752</v>
      </c>
      <c r="J165" s="139">
        <f>E165*Ausbeute</f>
        <v>168855331665111.22</v>
      </c>
      <c r="K165" s="139">
        <f>F165*Ausbeute</f>
        <v>532709025516537.75</v>
      </c>
      <c r="L165" s="140">
        <f>J165/(J165+K165)</f>
        <v>0.24068402269385986</v>
      </c>
      <c r="N165" s="9"/>
      <c r="O165"/>
      <c r="P165"/>
    </row>
    <row r="166" spans="1:16" ht="23.25" customHeight="1" x14ac:dyDescent="0.2">
      <c r="A166" s="94">
        <f t="shared" si="38"/>
        <v>145</v>
      </c>
      <c r="B166" s="95">
        <f t="shared" si="35"/>
        <v>6.5730286315748936</v>
      </c>
      <c r="C166" s="96">
        <f t="shared" si="36"/>
        <v>2259958963133162.5</v>
      </c>
      <c r="D166" s="97">
        <f t="shared" si="39"/>
        <v>0.98024863192698786</v>
      </c>
      <c r="E166" s="98">
        <f t="shared" si="37"/>
        <v>30648538935064.516</v>
      </c>
      <c r="F166" s="98">
        <f t="shared" si="40"/>
        <v>4989297035940.7354</v>
      </c>
      <c r="G166" s="99">
        <f t="shared" si="41"/>
        <v>0.86</v>
      </c>
      <c r="H166" s="128"/>
      <c r="I166" s="95">
        <f>I165*EXP(-lambdaTc*dt)</f>
        <v>4.8132261167807604</v>
      </c>
      <c r="J166" s="96">
        <f t="shared" ref="J166:J187" si="42">I166*10^9/$J$4</f>
        <v>150490746162461.56</v>
      </c>
      <c r="K166" s="111">
        <f>J166*($F$19/$E$19)+K165</f>
        <v>557207519077868.69</v>
      </c>
      <c r="L166" s="98">
        <f t="shared" ref="L166:L187" si="43">J166/(J166+K166)</f>
        <v>0.21264817727277566</v>
      </c>
      <c r="N166" s="9"/>
      <c r="O166"/>
      <c r="P166"/>
    </row>
    <row r="167" spans="1:16" ht="12.75" x14ac:dyDescent="0.2">
      <c r="A167" s="100">
        <f t="shared" si="38"/>
        <v>146</v>
      </c>
      <c r="B167" s="101">
        <f t="shared" si="35"/>
        <v>6.5045647782003639</v>
      </c>
      <c r="C167" s="102">
        <f t="shared" si="36"/>
        <v>2236419510050431.8</v>
      </c>
      <c r="D167" s="97">
        <f t="shared" si="39"/>
        <v>1.485163660618722</v>
      </c>
      <c r="E167" s="98">
        <f t="shared" si="37"/>
        <v>46435256112457.578</v>
      </c>
      <c r="F167" s="98">
        <f t="shared" si="40"/>
        <v>12548524775178.016</v>
      </c>
      <c r="G167" s="93">
        <f t="shared" si="41"/>
        <v>0.7872546556640202</v>
      </c>
      <c r="H167" s="129"/>
      <c r="I167" s="101">
        <f>I166*EXP(-lambdaTc*dt)</f>
        <v>4.2897430754485777</v>
      </c>
      <c r="J167" s="102">
        <f t="shared" si="42"/>
        <v>134123479887806.44</v>
      </c>
      <c r="K167" s="111">
        <f t="shared" ref="K167:K187" si="44">J167*($F$19/$E$19)+K166</f>
        <v>579041573943325.5</v>
      </c>
      <c r="L167" s="98">
        <f t="shared" si="43"/>
        <v>0.18806793626144935</v>
      </c>
      <c r="N167" s="9"/>
      <c r="O167"/>
      <c r="P167"/>
    </row>
    <row r="168" spans="1:16" ht="12.75" x14ac:dyDescent="0.2">
      <c r="A168" s="94">
        <f t="shared" si="38"/>
        <v>147</v>
      </c>
      <c r="B168" s="95">
        <f t="shared" si="35"/>
        <v>6.4368140358560204</v>
      </c>
      <c r="C168" s="96">
        <f t="shared" si="36"/>
        <v>2213125241000010.8</v>
      </c>
      <c r="D168" s="97">
        <f t="shared" si="39"/>
        <v>1.9287949097465755</v>
      </c>
      <c r="E168" s="98">
        <f t="shared" si="37"/>
        <v>60305869310843.609</v>
      </c>
      <c r="F168" s="98">
        <f t="shared" si="40"/>
        <v>22365759314152.555</v>
      </c>
      <c r="G168" s="99">
        <f t="shared" si="41"/>
        <v>0.72946269855641677</v>
      </c>
      <c r="H168" s="128"/>
      <c r="I168" s="95">
        <f>I167*EXP(-lambdaTc*dt)</f>
        <v>3.8231936765245509</v>
      </c>
      <c r="J168" s="96">
        <f t="shared" si="42"/>
        <v>119536305825706.83</v>
      </c>
      <c r="K168" s="111">
        <f t="shared" si="44"/>
        <v>598500972566115</v>
      </c>
      <c r="L168" s="98">
        <f t="shared" si="43"/>
        <v>0.16647646218791123</v>
      </c>
      <c r="N168" s="9"/>
      <c r="O168"/>
      <c r="P168"/>
    </row>
    <row r="169" spans="1:16" ht="12.75" x14ac:dyDescent="0.2">
      <c r="A169" s="100">
        <f t="shared" si="38"/>
        <v>148</v>
      </c>
      <c r="B169" s="101">
        <f t="shared" si="35"/>
        <v>6.3697689768655543</v>
      </c>
      <c r="C169" s="102">
        <f t="shared" si="36"/>
        <v>2190073602175338.3</v>
      </c>
      <c r="D169" s="97">
        <f t="shared" si="39"/>
        <v>2.3178739042572456</v>
      </c>
      <c r="E169" s="98">
        <f t="shared" si="37"/>
        <v>72470846974351.547</v>
      </c>
      <c r="F169" s="98">
        <f t="shared" si="40"/>
        <v>34163339054163.273</v>
      </c>
      <c r="G169" s="93">
        <f t="shared" si="41"/>
        <v>0.67962113908734934</v>
      </c>
      <c r="H169" s="129"/>
      <c r="I169" s="101">
        <f>I168*EXP(-lambdaTc*dt)</f>
        <v>3.4073858576457599</v>
      </c>
      <c r="J169" s="102">
        <f t="shared" si="42"/>
        <v>106535622416071.55</v>
      </c>
      <c r="K169" s="111">
        <f t="shared" si="44"/>
        <v>615843980866405.75</v>
      </c>
      <c r="L169" s="98">
        <f t="shared" si="43"/>
        <v>0.14747872438808624</v>
      </c>
      <c r="N169" s="9"/>
      <c r="O169"/>
      <c r="P169"/>
    </row>
    <row r="170" spans="1:16" ht="12.75" x14ac:dyDescent="0.2">
      <c r="A170" s="94">
        <f t="shared" si="38"/>
        <v>149</v>
      </c>
      <c r="B170" s="95">
        <f t="shared" si="35"/>
        <v>6.3034222509184241</v>
      </c>
      <c r="C170" s="96">
        <f t="shared" si="36"/>
        <v>2167262066369989</v>
      </c>
      <c r="D170" s="97">
        <f t="shared" si="39"/>
        <v>2.6583993622039266</v>
      </c>
      <c r="E170" s="98">
        <f t="shared" si="37"/>
        <v>83117745543078.016</v>
      </c>
      <c r="F170" s="98">
        <f t="shared" si="40"/>
        <v>47694134840245.742</v>
      </c>
      <c r="G170" s="99">
        <f t="shared" si="41"/>
        <v>0.63539905778828698</v>
      </c>
      <c r="H170" s="128"/>
      <c r="I170" s="95">
        <f>I169*EXP(-lambdaTc*dt)</f>
        <v>3.0368010007378383</v>
      </c>
      <c r="J170" s="96">
        <f t="shared" si="42"/>
        <v>94948884066475.234</v>
      </c>
      <c r="K170" s="111">
        <f t="shared" si="44"/>
        <v>631300775946994.75</v>
      </c>
      <c r="L170" s="98">
        <f t="shared" si="43"/>
        <v>0.13073862790478166</v>
      </c>
      <c r="N170" s="9"/>
      <c r="O170"/>
      <c r="P170"/>
    </row>
    <row r="171" spans="1:16" ht="12.75" x14ac:dyDescent="0.2">
      <c r="A171" s="100">
        <f t="shared" si="38"/>
        <v>150</v>
      </c>
      <c r="B171" s="101">
        <f t="shared" si="35"/>
        <v>6.2377665842640067</v>
      </c>
      <c r="C171" s="102">
        <f t="shared" si="36"/>
        <v>2144688132700605</v>
      </c>
      <c r="D171" s="97">
        <f t="shared" si="39"/>
        <v>2.9557169014994389</v>
      </c>
      <c r="E171" s="98">
        <f t="shared" si="37"/>
        <v>92413701571359.219</v>
      </c>
      <c r="F171" s="98">
        <f t="shared" si="40"/>
        <v>62738225793722.828</v>
      </c>
      <c r="G171" s="93">
        <f t="shared" si="41"/>
        <v>0.595633603402838</v>
      </c>
      <c r="H171" s="129"/>
      <c r="I171" s="101">
        <f>I170*EXP(-lambdaTc*dt)</f>
        <v>2.7065206886942166</v>
      </c>
      <c r="J171" s="102">
        <f t="shared" si="42"/>
        <v>84622311120124.859</v>
      </c>
      <c r="K171" s="111">
        <f t="shared" si="44"/>
        <v>645076501013061.63</v>
      </c>
      <c r="L171" s="98">
        <f t="shared" si="43"/>
        <v>0.11596882126303829</v>
      </c>
      <c r="N171" s="9"/>
      <c r="O171"/>
      <c r="P171"/>
    </row>
    <row r="172" spans="1:16" ht="12.75" x14ac:dyDescent="0.2">
      <c r="A172" s="94">
        <f t="shared" si="38"/>
        <v>151</v>
      </c>
      <c r="B172" s="95">
        <f t="shared" si="35"/>
        <v>6.1727947789141702</v>
      </c>
      <c r="C172" s="96">
        <f t="shared" si="36"/>
        <v>2122349326332721.5</v>
      </c>
      <c r="D172" s="97">
        <f t="shared" si="39"/>
        <v>3.2145900777447363</v>
      </c>
      <c r="E172" s="98">
        <f t="shared" si="37"/>
        <v>100507652802692.09</v>
      </c>
      <c r="F172" s="98">
        <f t="shared" si="40"/>
        <v>79099936715091.313</v>
      </c>
      <c r="G172" s="99">
        <f t="shared" si="41"/>
        <v>0.55959580033638046</v>
      </c>
      <c r="H172" s="128"/>
      <c r="I172" s="95">
        <f>I171*EXP(-lambdaTc*dt)</f>
        <v>2.4121614279467214</v>
      </c>
      <c r="J172" s="96">
        <f t="shared" si="42"/>
        <v>75418848886077.719</v>
      </c>
      <c r="K172" s="111">
        <f t="shared" si="44"/>
        <v>657353988041027.75</v>
      </c>
      <c r="L172" s="98">
        <f t="shared" si="43"/>
        <v>0.10292254991648961</v>
      </c>
      <c r="N172" s="9"/>
      <c r="O172"/>
      <c r="P172"/>
    </row>
    <row r="173" spans="1:16" ht="12.75" x14ac:dyDescent="0.2">
      <c r="A173" s="100">
        <f t="shared" si="38"/>
        <v>152</v>
      </c>
      <c r="B173" s="101">
        <f t="shared" si="35"/>
        <v>6.1084997118541366</v>
      </c>
      <c r="C173" s="102">
        <f t="shared" si="36"/>
        <v>2100243198209443.3</v>
      </c>
      <c r="D173" s="97">
        <f t="shared" si="39"/>
        <v>3.4392636959596303</v>
      </c>
      <c r="E173" s="98">
        <f t="shared" si="37"/>
        <v>107532317679810.64</v>
      </c>
      <c r="F173" s="98">
        <f t="shared" si="40"/>
        <v>96605197732734.906</v>
      </c>
      <c r="G173" s="93">
        <f t="shared" si="41"/>
        <v>0.52676411517254162</v>
      </c>
      <c r="H173" s="129"/>
      <c r="I173" s="101">
        <f>I172*EXP(-lambdaTc*dt)</f>
        <v>2.1498164705628615</v>
      </c>
      <c r="J173" s="102">
        <f t="shared" si="42"/>
        <v>67216348643877.984</v>
      </c>
      <c r="K173" s="111">
        <f t="shared" si="44"/>
        <v>668296184331891.63</v>
      </c>
      <c r="L173" s="98">
        <f t="shared" si="43"/>
        <v>9.1387088092069704E-2</v>
      </c>
      <c r="N173" s="9"/>
      <c r="O173"/>
      <c r="P173"/>
    </row>
    <row r="174" spans="1:16" ht="12.75" x14ac:dyDescent="0.2">
      <c r="A174" s="94">
        <f t="shared" si="38"/>
        <v>153</v>
      </c>
      <c r="B174" s="95">
        <f t="shared" si="35"/>
        <v>6.0448743342615643</v>
      </c>
      <c r="C174" s="96">
        <f t="shared" si="36"/>
        <v>2078367324782947.5</v>
      </c>
      <c r="D174" s="97">
        <f t="shared" si="39"/>
        <v>3.6335202365014014</v>
      </c>
      <c r="E174" s="98">
        <f t="shared" si="37"/>
        <v>113605959562361.97</v>
      </c>
      <c r="F174" s="98">
        <f t="shared" si="40"/>
        <v>115099191149863.59</v>
      </c>
      <c r="G174" s="99">
        <f t="shared" si="41"/>
        <v>0.49673546576705541</v>
      </c>
      <c r="H174" s="128"/>
      <c r="I174" s="95">
        <f>I173*EXP(-lambdaTc*dt)</f>
        <v>1.9160039637303414</v>
      </c>
      <c r="J174" s="96">
        <f t="shared" si="42"/>
        <v>59905946480832.398</v>
      </c>
      <c r="K174" s="111">
        <f t="shared" si="44"/>
        <v>678048315154352.75</v>
      </c>
      <c r="L174" s="98">
        <f t="shared" si="43"/>
        <v>8.1178400336208753E-2</v>
      </c>
      <c r="N174" s="9"/>
      <c r="O174"/>
      <c r="P174"/>
    </row>
    <row r="175" spans="1:16" ht="12.75" x14ac:dyDescent="0.2">
      <c r="A175" s="100">
        <f t="shared" si="38"/>
        <v>154</v>
      </c>
      <c r="B175" s="101">
        <f t="shared" si="35"/>
        <v>5.9819116707337816</v>
      </c>
      <c r="C175" s="102">
        <f t="shared" si="36"/>
        <v>2056719307748788.3</v>
      </c>
      <c r="D175" s="97">
        <f t="shared" si="39"/>
        <v>3.8007301440680692</v>
      </c>
      <c r="E175" s="98">
        <f t="shared" si="37"/>
        <v>118833959067254.17</v>
      </c>
      <c r="F175" s="98">
        <f t="shared" si="40"/>
        <v>134444254253835.2</v>
      </c>
      <c r="G175" s="93">
        <f t="shared" si="41"/>
        <v>0.46918350184587071</v>
      </c>
      <c r="H175" s="129"/>
      <c r="I175" s="101">
        <f>I174*EXP(-lambdaTc*dt)</f>
        <v>1.7076207384666775</v>
      </c>
      <c r="J175" s="102">
        <f t="shared" si="42"/>
        <v>53390618445788.094</v>
      </c>
      <c r="K175" s="111">
        <f t="shared" si="44"/>
        <v>686739811180411.25</v>
      </c>
      <c r="L175" s="98">
        <f t="shared" si="43"/>
        <v>7.2136769829545935E-2</v>
      </c>
      <c r="N175" s="9"/>
      <c r="O175"/>
      <c r="P175"/>
    </row>
    <row r="176" spans="1:16" ht="12.75" x14ac:dyDescent="0.2">
      <c r="A176" s="94">
        <f t="shared" si="38"/>
        <v>155</v>
      </c>
      <c r="B176" s="95">
        <f t="shared" si="35"/>
        <v>5.9196048185230401</v>
      </c>
      <c r="C176" s="96">
        <f t="shared" si="36"/>
        <v>2035296773782959.3</v>
      </c>
      <c r="D176" s="97">
        <f t="shared" si="39"/>
        <v>3.9438966472336192</v>
      </c>
      <c r="E176" s="98">
        <f t="shared" si="37"/>
        <v>123310215400140.56</v>
      </c>
      <c r="F176" s="98">
        <f t="shared" si="40"/>
        <v>154518010249206.94</v>
      </c>
      <c r="G176" s="99">
        <f t="shared" si="41"/>
        <v>0.44383616931626241</v>
      </c>
      <c r="H176" s="128"/>
      <c r="I176" s="95">
        <f>I175*EXP(-lambdaTc*dt)</f>
        <v>1.5219011242358131</v>
      </c>
      <c r="J176" s="96">
        <f t="shared" si="42"/>
        <v>47583892843355.664</v>
      </c>
      <c r="K176" s="111">
        <f t="shared" si="44"/>
        <v>694486026294445.88</v>
      </c>
      <c r="L176" s="98">
        <f t="shared" si="43"/>
        <v>6.4123193268152662E-2</v>
      </c>
      <c r="N176" s="9"/>
      <c r="O176"/>
      <c r="P176"/>
    </row>
    <row r="177" spans="1:16" ht="12.75" x14ac:dyDescent="0.2">
      <c r="A177" s="100">
        <f t="shared" si="38"/>
        <v>156</v>
      </c>
      <c r="B177" s="101">
        <f t="shared" si="35"/>
        <v>5.8579469467797676</v>
      </c>
      <c r="C177" s="102">
        <f t="shared" si="36"/>
        <v>2014097374281707.5</v>
      </c>
      <c r="D177" s="97">
        <f t="shared" si="39"/>
        <v>4.0656957033713823</v>
      </c>
      <c r="E177" s="98">
        <f t="shared" si="37"/>
        <v>127118395276866.36</v>
      </c>
      <c r="F177" s="98">
        <f t="shared" si="40"/>
        <v>175211702503580.53</v>
      </c>
      <c r="G177" s="93">
        <f t="shared" si="41"/>
        <v>0.42046225701676637</v>
      </c>
      <c r="H177" s="129"/>
      <c r="I177" s="101">
        <f>I176*EXP(-lambdaTc*dt)</f>
        <v>1.3563802428576737</v>
      </c>
      <c r="J177" s="102">
        <f t="shared" si="42"/>
        <v>42408702578094.516</v>
      </c>
      <c r="K177" s="111">
        <f t="shared" si="44"/>
        <v>701389768574600.75</v>
      </c>
      <c r="L177" s="98">
        <f t="shared" si="43"/>
        <v>5.7016388474652277E-2</v>
      </c>
      <c r="N177" s="9"/>
      <c r="O177"/>
      <c r="P177"/>
    </row>
    <row r="178" spans="1:16" ht="12.75" x14ac:dyDescent="0.2">
      <c r="A178" s="94">
        <f t="shared" si="38"/>
        <v>157</v>
      </c>
      <c r="B178" s="95">
        <f t="shared" si="35"/>
        <v>5.796931295803665</v>
      </c>
      <c r="C178" s="96">
        <f t="shared" si="36"/>
        <v>1993118785104041.3</v>
      </c>
      <c r="D178" s="97">
        <f t="shared" si="39"/>
        <v>4.1685115991256154</v>
      </c>
      <c r="E178" s="98">
        <f t="shared" si="37"/>
        <v>130333046010907.73</v>
      </c>
      <c r="F178" s="98">
        <f t="shared" si="40"/>
        <v>196428709993728.31</v>
      </c>
      <c r="G178" s="99">
        <f t="shared" si="41"/>
        <v>0.3988626074376298</v>
      </c>
      <c r="H178" s="128"/>
      <c r="I178" s="95">
        <f>I177*EXP(-lambdaTc*dt)</f>
        <v>1.20886129454595</v>
      </c>
      <c r="J178" s="96">
        <f t="shared" si="42"/>
        <v>37796362316926.586</v>
      </c>
      <c r="K178" s="111">
        <f t="shared" si="44"/>
        <v>707542664765728.38</v>
      </c>
      <c r="L178" s="98">
        <f t="shared" si="43"/>
        <v>5.0710295507892578E-2</v>
      </c>
      <c r="N178" s="9"/>
      <c r="O178"/>
      <c r="P178"/>
    </row>
    <row r="179" spans="1:16" ht="12.75" x14ac:dyDescent="0.2">
      <c r="A179" s="100">
        <f t="shared" si="38"/>
        <v>158</v>
      </c>
      <c r="B179" s="101">
        <f t="shared" si="35"/>
        <v>5.7365511763026449</v>
      </c>
      <c r="C179" s="102">
        <f t="shared" si="36"/>
        <v>1972358706316937.5</v>
      </c>
      <c r="D179" s="97">
        <f t="shared" si="39"/>
        <v>4.2544686789315014</v>
      </c>
      <c r="E179" s="98">
        <f t="shared" si="37"/>
        <v>133020587540036.2</v>
      </c>
      <c r="F179" s="98">
        <f t="shared" si="40"/>
        <v>218083224244431.88</v>
      </c>
      <c r="G179" s="93">
        <f t="shared" si="41"/>
        <v>0.3788639800404488</v>
      </c>
      <c r="H179" s="129"/>
      <c r="I179" s="101">
        <f>I178*EXP(-lambdaTc*dt)</f>
        <v>1.0773864018930941</v>
      </c>
      <c r="J179" s="102">
        <f t="shared" si="42"/>
        <v>33685656894636.73</v>
      </c>
      <c r="K179" s="111">
        <f t="shared" si="44"/>
        <v>713026376353227.38</v>
      </c>
      <c r="L179" s="98">
        <f t="shared" si="43"/>
        <v>4.5111978105025513E-2</v>
      </c>
      <c r="N179" s="9"/>
      <c r="O179"/>
      <c r="P179"/>
    </row>
    <row r="180" spans="1:16" ht="12.75" x14ac:dyDescent="0.2">
      <c r="A180" s="94">
        <f t="shared" si="38"/>
        <v>159</v>
      </c>
      <c r="B180" s="95">
        <f t="shared" si="35"/>
        <v>5.6767999686594548</v>
      </c>
      <c r="C180" s="96">
        <f t="shared" si="36"/>
        <v>1951814861943190.5</v>
      </c>
      <c r="D180" s="97">
        <f t="shared" si="39"/>
        <v>4.3254596226949786</v>
      </c>
      <c r="E180" s="98">
        <f t="shared" si="37"/>
        <v>135240196558714.2</v>
      </c>
      <c r="F180" s="98">
        <f t="shared" si="40"/>
        <v>240099070195850.47</v>
      </c>
      <c r="G180" s="99">
        <f t="shared" si="41"/>
        <v>0.36031454350111497</v>
      </c>
      <c r="H180" s="128"/>
      <c r="I180" s="95">
        <f>I179*EXP(-lambdaTc*dt)</f>
        <v>0.96021062484272124</v>
      </c>
      <c r="J180" s="96">
        <f t="shared" si="42"/>
        <v>30022028863741.113</v>
      </c>
      <c r="K180" s="111">
        <f t="shared" si="44"/>
        <v>717913683377557.38</v>
      </c>
      <c r="L180" s="98">
        <f t="shared" si="43"/>
        <v>4.0139852092067808E-2</v>
      </c>
      <c r="N180" s="9"/>
      <c r="O180"/>
      <c r="P180"/>
    </row>
    <row r="181" spans="1:16" ht="12.75" x14ac:dyDescent="0.2">
      <c r="A181" s="100">
        <f t="shared" si="38"/>
        <v>160</v>
      </c>
      <c r="B181" s="101">
        <f t="shared" si="35"/>
        <v>5.6176711222059579</v>
      </c>
      <c r="C181" s="102">
        <f t="shared" ref="C181:C212" si="45">B181*10^9/($D$4)</f>
        <v>1931484999711890.8</v>
      </c>
      <c r="D181" s="97">
        <f t="shared" si="39"/>
        <v>4.3831706479440458</v>
      </c>
      <c r="E181" s="98">
        <f t="shared" ref="E181:E212" si="46">D181*10^9/$J$4</f>
        <v>137044594490748.52</v>
      </c>
      <c r="F181" s="98">
        <f t="shared" si="40"/>
        <v>262408655345507.22</v>
      </c>
      <c r="G181" s="93">
        <f t="shared" si="41"/>
        <v>0.34308043443613478</v>
      </c>
      <c r="H181" s="129"/>
      <c r="I181" s="101">
        <f>I180*EXP(-lambdaTc*dt)</f>
        <v>0.85577880177509147</v>
      </c>
      <c r="J181" s="102">
        <f t="shared" si="42"/>
        <v>26756854405852.742</v>
      </c>
      <c r="K181" s="111">
        <f t="shared" si="44"/>
        <v>722269450373859</v>
      </c>
      <c r="L181" s="98">
        <f t="shared" si="43"/>
        <v>3.5722182565700304E-2</v>
      </c>
      <c r="N181" s="9"/>
      <c r="O181"/>
      <c r="P181"/>
    </row>
    <row r="182" spans="1:16" ht="12.75" x14ac:dyDescent="0.2">
      <c r="A182" s="94">
        <f t="shared" si="38"/>
        <v>161</v>
      </c>
      <c r="B182" s="95">
        <f t="shared" si="35"/>
        <v>5.5591581545049671</v>
      </c>
      <c r="C182" s="96">
        <f t="shared" si="45"/>
        <v>1911366890811505.5</v>
      </c>
      <c r="D182" s="97">
        <f t="shared" si="39"/>
        <v>4.4291039709445359</v>
      </c>
      <c r="E182" s="98">
        <f t="shared" si="46"/>
        <v>138480749760488.58</v>
      </c>
      <c r="F182" s="98">
        <f t="shared" si="40"/>
        <v>284952033213493.75</v>
      </c>
      <c r="G182" s="99">
        <f t="shared" si="41"/>
        <v>0.32704305223574881</v>
      </c>
      <c r="H182" s="128"/>
      <c r="I182" s="95">
        <f>I181*EXP(-lambdaTc*dt)</f>
        <v>0.76270490933962387</v>
      </c>
      <c r="J182" s="96">
        <f t="shared" si="42"/>
        <v>23846797994410.688</v>
      </c>
      <c r="K182" s="111">
        <f t="shared" si="44"/>
        <v>726151487256670</v>
      </c>
      <c r="L182" s="98">
        <f t="shared" si="43"/>
        <v>3.1795803354973499E-2</v>
      </c>
      <c r="N182" s="9"/>
      <c r="O182"/>
      <c r="P182"/>
    </row>
    <row r="183" spans="1:16" ht="12.75" x14ac:dyDescent="0.2">
      <c r="A183" s="100">
        <f t="shared" si="38"/>
        <v>162</v>
      </c>
      <c r="B183" s="101">
        <f t="shared" si="35"/>
        <v>5.5012546506395568</v>
      </c>
      <c r="C183" s="102">
        <f t="shared" si="45"/>
        <v>1891458329645525</v>
      </c>
      <c r="D183" s="97">
        <f t="shared" si="39"/>
        <v>4.4645978248941383</v>
      </c>
      <c r="E183" s="98">
        <f t="shared" si="46"/>
        <v>139590503683420.75</v>
      </c>
      <c r="F183" s="98">
        <f t="shared" si="40"/>
        <v>307676068696841.31</v>
      </c>
      <c r="G183" s="93">
        <f t="shared" si="41"/>
        <v>0.31209688428211474</v>
      </c>
      <c r="H183" s="129"/>
      <c r="I183" s="101">
        <f>I182*EXP(-lambdaTc*dt)</f>
        <v>0.67975366709731411</v>
      </c>
      <c r="J183" s="102">
        <f t="shared" si="42"/>
        <v>21253237243830.867</v>
      </c>
      <c r="K183" s="111">
        <f t="shared" si="44"/>
        <v>729611316575433.13</v>
      </c>
      <c r="L183" s="98">
        <f t="shared" si="43"/>
        <v>2.8305021372665041E-2</v>
      </c>
      <c r="N183" s="9"/>
      <c r="O183"/>
      <c r="P183"/>
    </row>
    <row r="184" spans="1:16" ht="12.75" x14ac:dyDescent="0.2">
      <c r="A184" s="94">
        <f t="shared" si="38"/>
        <v>163</v>
      </c>
      <c r="B184" s="95">
        <f t="shared" si="35"/>
        <v>5.4439542625097879</v>
      </c>
      <c r="C184" s="96">
        <f t="shared" si="45"/>
        <v>1871757133590662.8</v>
      </c>
      <c r="D184" s="97">
        <f t="shared" si="39"/>
        <v>4.4908443008857839</v>
      </c>
      <c r="E184" s="98">
        <f t="shared" si="46"/>
        <v>140411128283280.55</v>
      </c>
      <c r="F184" s="98">
        <f t="shared" si="40"/>
        <v>330533694231328.88</v>
      </c>
      <c r="G184" s="99">
        <f t="shared" si="41"/>
        <v>0.29814772680492685</v>
      </c>
      <c r="H184" s="128"/>
      <c r="I184" s="95">
        <f>I183*EXP(-lambdaTc*dt)</f>
        <v>0.60582414282912889</v>
      </c>
      <c r="J184" s="96">
        <f t="shared" si="42"/>
        <v>18941750311653.195</v>
      </c>
      <c r="K184" s="111">
        <f t="shared" si="44"/>
        <v>732694857323841.75</v>
      </c>
      <c r="L184" s="98">
        <f t="shared" si="43"/>
        <v>2.5200675591414205E-2</v>
      </c>
      <c r="N184" s="9"/>
      <c r="O184"/>
      <c r="P184"/>
    </row>
    <row r="185" spans="1:16" ht="12.75" x14ac:dyDescent="0.2">
      <c r="A185" s="100">
        <f t="shared" si="38"/>
        <v>164</v>
      </c>
      <c r="B185" s="101">
        <f t="shared" si="35"/>
        <v>5.3872507081367385</v>
      </c>
      <c r="C185" s="102">
        <f t="shared" si="45"/>
        <v>1852261142757563.8</v>
      </c>
      <c r="D185" s="97">
        <f t="shared" si="39"/>
        <v>4.5089052484351457</v>
      </c>
      <c r="E185" s="98">
        <f t="shared" si="46"/>
        <v>140975823439327.44</v>
      </c>
      <c r="F185" s="98">
        <f t="shared" si="40"/>
        <v>353483246884242.63</v>
      </c>
      <c r="G185" s="93">
        <f t="shared" si="41"/>
        <v>0.28511120919892113</v>
      </c>
      <c r="H185" s="129"/>
      <c r="I185" s="101">
        <f>I184*EXP(-lambdaTc*dt)</f>
        <v>0.53993514091937289</v>
      </c>
      <c r="J185" s="102">
        <f t="shared" si="42"/>
        <v>16881659050465.793</v>
      </c>
      <c r="K185" s="111">
        <f t="shared" si="44"/>
        <v>735443034378568.75</v>
      </c>
      <c r="L185" s="98">
        <f t="shared" si="43"/>
        <v>2.2439325995695515E-2</v>
      </c>
      <c r="N185" s="9"/>
      <c r="O185"/>
      <c r="P185"/>
    </row>
    <row r="186" spans="1:16" ht="12.75" x14ac:dyDescent="0.2">
      <c r="A186" s="94">
        <f t="shared" si="38"/>
        <v>165</v>
      </c>
      <c r="B186" s="95">
        <f t="shared" si="35"/>
        <v>5.3311377709738101</v>
      </c>
      <c r="C186" s="96">
        <f t="shared" si="45"/>
        <v>1832968219754016.3</v>
      </c>
      <c r="D186" s="97">
        <f t="shared" si="39"/>
        <v>4.5197264466133529</v>
      </c>
      <c r="E186" s="98">
        <f t="shared" si="46"/>
        <v>141314159962212.31</v>
      </c>
      <c r="F186" s="98">
        <f t="shared" si="40"/>
        <v>376487877575765.56</v>
      </c>
      <c r="G186" s="99">
        <f t="shared" si="41"/>
        <v>0.27291155638190728</v>
      </c>
      <c r="H186" s="128"/>
      <c r="I186" s="95">
        <f>I185*EXP(-lambdaTc*dt)</f>
        <v>0.4812121798880642</v>
      </c>
      <c r="J186" s="96">
        <f t="shared" si="42"/>
        <v>15045621846300.234</v>
      </c>
      <c r="K186" s="111">
        <f t="shared" si="44"/>
        <v>737892321655873.5</v>
      </c>
      <c r="L186" s="98">
        <f t="shared" si="43"/>
        <v>1.9982552315424382E-2</v>
      </c>
      <c r="N186" s="9"/>
      <c r="O186"/>
      <c r="P186"/>
    </row>
    <row r="187" spans="1:16" ht="12.75" x14ac:dyDescent="0.2">
      <c r="A187" s="100">
        <f t="shared" si="38"/>
        <v>166</v>
      </c>
      <c r="B187" s="101">
        <f t="shared" si="35"/>
        <v>5.2756092992251755</v>
      </c>
      <c r="C187" s="102">
        <f t="shared" si="45"/>
        <v>1813876249450618.3</v>
      </c>
      <c r="D187" s="97">
        <f t="shared" si="39"/>
        <v>4.5241502338733364</v>
      </c>
      <c r="E187" s="98">
        <f t="shared" si="46"/>
        <v>141452474479225.75</v>
      </c>
      <c r="F187" s="98">
        <f t="shared" si="40"/>
        <v>399515024584011.63</v>
      </c>
      <c r="G187" s="93">
        <f t="shared" si="41"/>
        <v>0.26148054129715914</v>
      </c>
      <c r="H187" s="129"/>
      <c r="I187" s="101">
        <f>I186*EXP(-lambdaTc*dt)</f>
        <v>0.42887588623760586</v>
      </c>
      <c r="J187" s="102">
        <f t="shared" si="42"/>
        <v>13409270739632.721</v>
      </c>
      <c r="K187" s="111">
        <f t="shared" si="44"/>
        <v>740075226194883.5</v>
      </c>
      <c r="L187" s="98">
        <f t="shared" si="43"/>
        <v>1.7796345902519734E-2</v>
      </c>
      <c r="N187" s="9"/>
      <c r="O187"/>
      <c r="P187"/>
    </row>
    <row r="188" spans="1:16" ht="13.5" thickBot="1" x14ac:dyDescent="0.25">
      <c r="A188" s="94">
        <f t="shared" si="38"/>
        <v>167</v>
      </c>
      <c r="B188" s="95">
        <f t="shared" si="35"/>
        <v>5.2206592051713621</v>
      </c>
      <c r="C188" s="96">
        <f t="shared" si="45"/>
        <v>1794983138748897</v>
      </c>
      <c r="D188" s="97">
        <f t="shared" si="39"/>
        <v>4.5229267642018609</v>
      </c>
      <c r="E188" s="98">
        <f t="shared" si="46"/>
        <v>141414221370125.88</v>
      </c>
      <c r="F188" s="98">
        <f t="shared" si="40"/>
        <v>422535944341939.13</v>
      </c>
      <c r="G188" s="99">
        <f t="shared" si="41"/>
        <v>0.2507565915714749</v>
      </c>
      <c r="H188" s="128"/>
      <c r="I188" s="95"/>
      <c r="J188" s="96"/>
      <c r="K188" s="111"/>
      <c r="L188" s="98"/>
      <c r="N188" s="9"/>
      <c r="O188"/>
      <c r="P188"/>
    </row>
    <row r="189" spans="1:16" ht="13.5" thickBot="1" x14ac:dyDescent="0.25">
      <c r="A189" s="100">
        <f t="shared" si="38"/>
        <v>168</v>
      </c>
      <c r="B189" s="101">
        <f t="shared" si="35"/>
        <v>5.1662814645018234</v>
      </c>
      <c r="C189" s="102">
        <f t="shared" si="45"/>
        <v>1776286816351833.5</v>
      </c>
      <c r="D189" s="97">
        <f t="shared" si="39"/>
        <v>4.5167240389977357</v>
      </c>
      <c r="E189" s="98">
        <f t="shared" si="46"/>
        <v>141220286424714.72</v>
      </c>
      <c r="F189" s="98">
        <f t="shared" si="40"/>
        <v>445525293294799.69</v>
      </c>
      <c r="G189" s="93">
        <f t="shared" si="41"/>
        <v>0.24068402269382774</v>
      </c>
      <c r="H189" s="137">
        <f>D189*Ausbeute</f>
        <v>4.2005533562678945</v>
      </c>
      <c r="I189" s="138">
        <f>H189</f>
        <v>4.2005533562678945</v>
      </c>
      <c r="J189" s="139">
        <f>E189*Ausbeute</f>
        <v>131334866374984.7</v>
      </c>
      <c r="K189" s="139">
        <f>F189*Ausbeute</f>
        <v>414338522764163.75</v>
      </c>
      <c r="L189" s="140">
        <f>J189/(J189+K189)</f>
        <v>0.24068402269382774</v>
      </c>
      <c r="N189" s="9"/>
      <c r="O189"/>
      <c r="P189"/>
    </row>
    <row r="190" spans="1:16" ht="23.25" customHeight="1" x14ac:dyDescent="0.2">
      <c r="A190" s="94">
        <f t="shared" si="38"/>
        <v>169</v>
      </c>
      <c r="B190" s="95">
        <f t="shared" si="35"/>
        <v>5.1124701156544887</v>
      </c>
      <c r="C190" s="96">
        <f t="shared" si="45"/>
        <v>1757785232536781.5</v>
      </c>
      <c r="D190" s="97">
        <f t="shared" si="39"/>
        <v>0.76243268020532451</v>
      </c>
      <c r="E190" s="98">
        <f t="shared" si="46"/>
        <v>23838286454633.855</v>
      </c>
      <c r="F190" s="98">
        <f t="shared" si="40"/>
        <v>3880651283312.4883</v>
      </c>
      <c r="G190" s="99">
        <f t="shared" si="41"/>
        <v>0.86</v>
      </c>
      <c r="H190" s="128"/>
      <c r="I190" s="95">
        <f>I189*EXP(-lambdaTc*dt)</f>
        <v>3.7437041676226848</v>
      </c>
      <c r="J190" s="96">
        <f t="shared" ref="J190:J211" si="47">I190*10^9/$J$4</f>
        <v>117050979930664.47</v>
      </c>
      <c r="K190" s="111">
        <f>J190*($F$19/$E$19)+K189</f>
        <v>433393333450551</v>
      </c>
      <c r="L190" s="98">
        <f t="shared" ref="L190:L211" si="48">J190/(J190+K190)</f>
        <v>0.21264817727274746</v>
      </c>
      <c r="N190" s="9"/>
      <c r="O190"/>
      <c r="P190"/>
    </row>
    <row r="191" spans="1:16" ht="12.75" x14ac:dyDescent="0.2">
      <c r="A191" s="100">
        <f t="shared" si="38"/>
        <v>170</v>
      </c>
      <c r="B191" s="101">
        <f t="shared" si="35"/>
        <v>5.0592192591621803</v>
      </c>
      <c r="C191" s="102">
        <f t="shared" si="45"/>
        <v>1739476358930753</v>
      </c>
      <c r="D191" s="97">
        <f t="shared" si="39"/>
        <v>1.1551531656648288</v>
      </c>
      <c r="E191" s="98">
        <f t="shared" si="46"/>
        <v>36117119290688.82</v>
      </c>
      <c r="F191" s="98">
        <f t="shared" si="40"/>
        <v>9760182330633.9258</v>
      </c>
      <c r="G191" s="93">
        <f t="shared" si="41"/>
        <v>0.78725465566401986</v>
      </c>
      <c r="H191" s="129"/>
      <c r="I191" s="101">
        <f>I190*EXP(-lambdaTc*dt)</f>
        <v>3.3365415710676234</v>
      </c>
      <c r="J191" s="102">
        <f t="shared" si="47"/>
        <v>104320598793698.77</v>
      </c>
      <c r="K191" s="111">
        <f t="shared" ref="K191:K211" si="49">J191*($F$19/$E$19)+K190</f>
        <v>450375756509990.31</v>
      </c>
      <c r="L191" s="98">
        <f t="shared" si="48"/>
        <v>0.18806793626142468</v>
      </c>
      <c r="N191" s="9"/>
      <c r="O191"/>
      <c r="P191"/>
    </row>
    <row r="192" spans="1:16" ht="12.75" x14ac:dyDescent="0.2">
      <c r="A192" s="94">
        <f t="shared" si="38"/>
        <v>171</v>
      </c>
      <c r="B192" s="95">
        <f t="shared" si="35"/>
        <v>5.0065230570058414</v>
      </c>
      <c r="C192" s="96">
        <f t="shared" si="45"/>
        <v>1721358188288042.8</v>
      </c>
      <c r="D192" s="97">
        <f t="shared" si="39"/>
        <v>1.500207421573827</v>
      </c>
      <c r="E192" s="98">
        <f t="shared" si="46"/>
        <v>46905615650176.047</v>
      </c>
      <c r="F192" s="98">
        <f t="shared" si="40"/>
        <v>17395980227174.213</v>
      </c>
      <c r="G192" s="99">
        <f t="shared" si="41"/>
        <v>0.72946269855641621</v>
      </c>
      <c r="H192" s="128"/>
      <c r="I192" s="95">
        <f>I191*EXP(-lambdaTc*dt)</f>
        <v>2.9736616882662861</v>
      </c>
      <c r="J192" s="96">
        <f t="shared" si="47"/>
        <v>92974764834282.609</v>
      </c>
      <c r="K192" s="111">
        <f t="shared" si="49"/>
        <v>465511183343478.19</v>
      </c>
      <c r="L192" s="98">
        <f t="shared" si="48"/>
        <v>0.1664764621878895</v>
      </c>
      <c r="N192" s="9"/>
      <c r="O192"/>
      <c r="P192"/>
    </row>
    <row r="193" spans="1:16" ht="12.75" x14ac:dyDescent="0.2">
      <c r="A193" s="100">
        <f t="shared" si="38"/>
        <v>172</v>
      </c>
      <c r="B193" s="101">
        <f t="shared" si="35"/>
        <v>4.9543757319745012</v>
      </c>
      <c r="C193" s="102">
        <f t="shared" si="45"/>
        <v>1703428734270168.3</v>
      </c>
      <c r="D193" s="97">
        <f t="shared" si="39"/>
        <v>1.8028311957210106</v>
      </c>
      <c r="E193" s="98">
        <f t="shared" si="46"/>
        <v>56367476878580.148</v>
      </c>
      <c r="F193" s="98">
        <f t="shared" si="40"/>
        <v>26572081114384.938</v>
      </c>
      <c r="G193" s="93">
        <f t="shared" si="41"/>
        <v>0.67962113908734867</v>
      </c>
      <c r="H193" s="129"/>
      <c r="I193" s="101">
        <f>I192*EXP(-lambdaTc*dt)</f>
        <v>2.6502483628379405</v>
      </c>
      <c r="J193" s="102">
        <f t="shared" si="47"/>
        <v>82862895688366.141</v>
      </c>
      <c r="K193" s="111">
        <f t="shared" si="49"/>
        <v>479000491943909.88</v>
      </c>
      <c r="L193" s="98">
        <f t="shared" si="48"/>
        <v>0.14747872438806711</v>
      </c>
      <c r="N193" s="9"/>
      <c r="O193"/>
      <c r="P193"/>
    </row>
    <row r="194" spans="1:16" ht="12.75" x14ac:dyDescent="0.2">
      <c r="A194" s="94">
        <f t="shared" si="38"/>
        <v>173</v>
      </c>
      <c r="B194" s="95">
        <f t="shared" si="35"/>
        <v>4.9027715670319001</v>
      </c>
      <c r="C194" s="96">
        <f t="shared" si="45"/>
        <v>1685686031228101.8</v>
      </c>
      <c r="D194" s="97">
        <f t="shared" si="39"/>
        <v>2.0676902622111615</v>
      </c>
      <c r="E194" s="98">
        <f t="shared" si="46"/>
        <v>64648583474638.984</v>
      </c>
      <c r="F194" s="98">
        <f t="shared" si="40"/>
        <v>37096269121884.313</v>
      </c>
      <c r="G194" s="99">
        <f t="shared" si="41"/>
        <v>0.63539905778828631</v>
      </c>
      <c r="H194" s="128"/>
      <c r="I194" s="95">
        <f>I193*EXP(-lambdaTc*dt)</f>
        <v>2.3620092401366048</v>
      </c>
      <c r="J194" s="96">
        <f t="shared" si="47"/>
        <v>73850786222470.234</v>
      </c>
      <c r="K194" s="111">
        <f t="shared" si="49"/>
        <v>491022712956870.13</v>
      </c>
      <c r="L194" s="98">
        <f t="shared" si="48"/>
        <v>0.13073862790476479</v>
      </c>
      <c r="N194" s="9"/>
      <c r="O194"/>
      <c r="P194"/>
    </row>
    <row r="195" spans="1:16" ht="12.75" x14ac:dyDescent="0.2">
      <c r="A195" s="100">
        <f t="shared" si="38"/>
        <v>174</v>
      </c>
      <c r="B195" s="101">
        <f t="shared" si="35"/>
        <v>4.8517049046897256</v>
      </c>
      <c r="C195" s="102">
        <f t="shared" si="45"/>
        <v>1668128133986774.8</v>
      </c>
      <c r="D195" s="97">
        <f t="shared" si="39"/>
        <v>2.2989424169951023</v>
      </c>
      <c r="E195" s="98">
        <f t="shared" si="46"/>
        <v>71878933447972.156</v>
      </c>
      <c r="F195" s="98">
        <f t="shared" si="40"/>
        <v>48797490845972.805</v>
      </c>
      <c r="G195" s="93">
        <f t="shared" si="41"/>
        <v>0.59563360340283744</v>
      </c>
      <c r="H195" s="129"/>
      <c r="I195" s="101">
        <f>I194*EXP(-lambdaTc*dt)</f>
        <v>2.1051187989477711</v>
      </c>
      <c r="J195" s="102">
        <f t="shared" si="47"/>
        <v>65818827357764.258</v>
      </c>
      <c r="K195" s="111">
        <f t="shared" si="49"/>
        <v>501737405782552.69</v>
      </c>
      <c r="L195" s="98">
        <f t="shared" si="48"/>
        <v>0.11596882126302339</v>
      </c>
      <c r="N195" s="9"/>
      <c r="O195"/>
      <c r="P195"/>
    </row>
    <row r="196" spans="1:16" ht="12.75" x14ac:dyDescent="0.2">
      <c r="A196" s="94">
        <f t="shared" si="38"/>
        <v>175</v>
      </c>
      <c r="B196" s="95">
        <f t="shared" si="35"/>
        <v>4.8011701463873608</v>
      </c>
      <c r="C196" s="96">
        <f t="shared" si="45"/>
        <v>1650753117631820.3</v>
      </c>
      <c r="D196" s="97">
        <f t="shared" si="39"/>
        <v>2.5002927307516893</v>
      </c>
      <c r="E196" s="98">
        <f t="shared" si="46"/>
        <v>78174369860492.297</v>
      </c>
      <c r="F196" s="98">
        <f t="shared" si="40"/>
        <v>61523551055820.391</v>
      </c>
      <c r="G196" s="99">
        <f t="shared" si="41"/>
        <v>0.5595958003363799</v>
      </c>
      <c r="H196" s="128"/>
      <c r="I196" s="95">
        <f>I195*EXP(-lambdaTc*dt)</f>
        <v>1.8761675790171812</v>
      </c>
      <c r="J196" s="96">
        <f t="shared" si="47"/>
        <v>58660418613567.352</v>
      </c>
      <c r="K196" s="111">
        <f t="shared" si="49"/>
        <v>511286776254528.75</v>
      </c>
      <c r="L196" s="98">
        <f t="shared" si="48"/>
        <v>0.10292254991647645</v>
      </c>
      <c r="N196" s="9"/>
      <c r="O196"/>
      <c r="P196"/>
    </row>
    <row r="197" spans="1:16" ht="12.75" x14ac:dyDescent="0.2">
      <c r="A197" s="100">
        <f t="shared" si="38"/>
        <v>176</v>
      </c>
      <c r="B197" s="101">
        <f t="shared" si="35"/>
        <v>4.7511617518781053</v>
      </c>
      <c r="C197" s="102">
        <f t="shared" si="45"/>
        <v>1633559077298542</v>
      </c>
      <c r="D197" s="97">
        <f t="shared" si="39"/>
        <v>2.6750427924480422</v>
      </c>
      <c r="E197" s="98">
        <f t="shared" si="46"/>
        <v>83638120479839.781</v>
      </c>
      <c r="F197" s="98">
        <f t="shared" si="40"/>
        <v>75139059040910.594</v>
      </c>
      <c r="G197" s="93">
        <f t="shared" si="41"/>
        <v>0.52676411517254107</v>
      </c>
      <c r="H197" s="129"/>
      <c r="I197" s="101">
        <f>I196*EXP(-lambdaTc*dt)</f>
        <v>1.6721169305573826</v>
      </c>
      <c r="J197" s="102">
        <f t="shared" si="47"/>
        <v>52280553301486.906</v>
      </c>
      <c r="K197" s="111">
        <f t="shared" si="49"/>
        <v>519797564001282.44</v>
      </c>
      <c r="L197" s="98">
        <f t="shared" si="48"/>
        <v>9.1387088092058061E-2</v>
      </c>
      <c r="N197" s="9"/>
      <c r="O197"/>
      <c r="P197"/>
    </row>
    <row r="198" spans="1:16" ht="12.75" x14ac:dyDescent="0.2">
      <c r="A198" s="94">
        <f t="shared" si="38"/>
        <v>177</v>
      </c>
      <c r="B198" s="95">
        <f t="shared" si="35"/>
        <v>4.7016742386217834</v>
      </c>
      <c r="C198" s="96">
        <f t="shared" si="45"/>
        <v>1616544127963078.8</v>
      </c>
      <c r="D198" s="97">
        <f t="shared" si="39"/>
        <v>2.8261345971481653</v>
      </c>
      <c r="E198" s="98">
        <f t="shared" si="46"/>
        <v>88362169979422.047</v>
      </c>
      <c r="F198" s="98">
        <f t="shared" si="40"/>
        <v>89523598339886.281</v>
      </c>
      <c r="G198" s="99">
        <f t="shared" si="41"/>
        <v>0.49673546576705496</v>
      </c>
      <c r="H198" s="128"/>
      <c r="I198" s="95">
        <f>I197*EXP(-lambdaTc*dt)</f>
        <v>1.4902586851656914</v>
      </c>
      <c r="J198" s="96">
        <f t="shared" si="47"/>
        <v>46594557592833.969</v>
      </c>
      <c r="K198" s="111">
        <f t="shared" si="49"/>
        <v>527382724539650.75</v>
      </c>
      <c r="L198" s="98">
        <f t="shared" si="48"/>
        <v>8.1178400336198442E-2</v>
      </c>
      <c r="N198" s="9"/>
      <c r="O198"/>
      <c r="P198"/>
    </row>
    <row r="199" spans="1:16" ht="12.75" x14ac:dyDescent="0.2">
      <c r="A199" s="100">
        <f t="shared" si="38"/>
        <v>178</v>
      </c>
      <c r="B199" s="101">
        <f t="shared" si="35"/>
        <v>4.6527021811836775</v>
      </c>
      <c r="C199" s="102">
        <f t="shared" si="45"/>
        <v>1599706404235744.3</v>
      </c>
      <c r="D199" s="97">
        <f t="shared" si="39"/>
        <v>2.956189660558274</v>
      </c>
      <c r="E199" s="98">
        <f t="shared" si="46"/>
        <v>92428482897187.891</v>
      </c>
      <c r="F199" s="98">
        <f t="shared" si="40"/>
        <v>104570095555707.56</v>
      </c>
      <c r="G199" s="93">
        <f t="shared" si="41"/>
        <v>0.46918350184587032</v>
      </c>
      <c r="H199" s="129"/>
      <c r="I199" s="101">
        <f>I198*EXP(-lambdaTc*dt)</f>
        <v>1.3281792129043699</v>
      </c>
      <c r="J199" s="102">
        <f t="shared" si="47"/>
        <v>41526966724167.688</v>
      </c>
      <c r="K199" s="111">
        <f t="shared" si="49"/>
        <v>534142928424980.38</v>
      </c>
      <c r="L199" s="98">
        <f t="shared" si="48"/>
        <v>7.2136769829536831E-2</v>
      </c>
      <c r="N199" s="9"/>
      <c r="O199"/>
      <c r="P199"/>
    </row>
    <row r="200" spans="1:16" ht="12.75" x14ac:dyDescent="0.2">
      <c r="A200" s="94">
        <f t="shared" si="38"/>
        <v>179</v>
      </c>
      <c r="B200" s="95">
        <f t="shared" si="35"/>
        <v>4.6042402106397295</v>
      </c>
      <c r="C200" s="96">
        <f t="shared" si="45"/>
        <v>1583044060156520.3</v>
      </c>
      <c r="D200" s="97">
        <f t="shared" si="39"/>
        <v>3.0675438794461436</v>
      </c>
      <c r="E200" s="98">
        <f t="shared" si="46"/>
        <v>95910093584529.063</v>
      </c>
      <c r="F200" s="98">
        <f t="shared" si="40"/>
        <v>120183366604351.83</v>
      </c>
      <c r="G200" s="99">
        <f t="shared" si="41"/>
        <v>0.44383616931626202</v>
      </c>
      <c r="H200" s="128"/>
      <c r="I200" s="95">
        <f>I199*EXP(-lambdaTc*dt)</f>
        <v>1.1837273885071422</v>
      </c>
      <c r="J200" s="96">
        <f t="shared" si="47"/>
        <v>37010523425923.648</v>
      </c>
      <c r="K200" s="111">
        <f t="shared" si="49"/>
        <v>540167897354781.88</v>
      </c>
      <c r="L200" s="98">
        <f t="shared" si="48"/>
        <v>6.4123193268144571E-2</v>
      </c>
      <c r="N200" s="9"/>
      <c r="O200"/>
      <c r="P200"/>
    </row>
    <row r="201" spans="1:16" ht="12.75" x14ac:dyDescent="0.2">
      <c r="A201" s="100">
        <f t="shared" si="38"/>
        <v>180</v>
      </c>
      <c r="B201" s="101">
        <f t="shared" si="35"/>
        <v>4.5562830139879287</v>
      </c>
      <c r="C201" s="102">
        <f t="shared" si="45"/>
        <v>1566555268992680.5</v>
      </c>
      <c r="D201" s="97">
        <f t="shared" si="39"/>
        <v>3.1622786006107515</v>
      </c>
      <c r="E201" s="98">
        <f t="shared" si="46"/>
        <v>98872077611385.859</v>
      </c>
      <c r="F201" s="98">
        <f t="shared" si="40"/>
        <v>136278821099228.59</v>
      </c>
      <c r="G201" s="93">
        <f t="shared" si="41"/>
        <v>0.42046225701676593</v>
      </c>
      <c r="H201" s="129"/>
      <c r="I201" s="101">
        <f>I200*EXP(-lambdaTc*dt)</f>
        <v>1.0549860415582542</v>
      </c>
      <c r="J201" s="102">
        <f t="shared" si="47"/>
        <v>32985285281230.641</v>
      </c>
      <c r="K201" s="111">
        <f t="shared" si="49"/>
        <v>545537594958703.13</v>
      </c>
      <c r="L201" s="98">
        <f t="shared" si="48"/>
        <v>5.7016388474645088E-2</v>
      </c>
      <c r="N201" s="9"/>
      <c r="O201"/>
      <c r="P201"/>
    </row>
    <row r="202" spans="1:16" ht="12.75" x14ac:dyDescent="0.2">
      <c r="A202" s="94">
        <f t="shared" si="38"/>
        <v>181</v>
      </c>
      <c r="B202" s="95">
        <f t="shared" si="35"/>
        <v>4.5088253335658397</v>
      </c>
      <c r="C202" s="96">
        <f t="shared" si="45"/>
        <v>1550238223038521.8</v>
      </c>
      <c r="D202" s="97">
        <f t="shared" si="39"/>
        <v>3.2422483107581757</v>
      </c>
      <c r="E202" s="98">
        <f t="shared" si="46"/>
        <v>101372417520313.89</v>
      </c>
      <c r="F202" s="98">
        <f t="shared" si="40"/>
        <v>152781307672302.94</v>
      </c>
      <c r="G202" s="99">
        <f t="shared" si="41"/>
        <v>0.39886260743762952</v>
      </c>
      <c r="H202" s="128"/>
      <c r="I202" s="95">
        <f>I201*EXP(-lambdaTc*dt)</f>
        <v>0.94024651172970553</v>
      </c>
      <c r="J202" s="96">
        <f t="shared" si="47"/>
        <v>29397829167746.164</v>
      </c>
      <c r="K202" s="111">
        <f t="shared" si="49"/>
        <v>550323288079033.88</v>
      </c>
      <c r="L202" s="98">
        <f t="shared" si="48"/>
        <v>5.0710295507886215E-2</v>
      </c>
      <c r="N202" s="9"/>
      <c r="O202"/>
      <c r="P202"/>
    </row>
    <row r="203" spans="1:16" ht="12.75" x14ac:dyDescent="0.2">
      <c r="A203" s="100">
        <f t="shared" si="38"/>
        <v>182</v>
      </c>
      <c r="B203" s="101">
        <f t="shared" si="35"/>
        <v>4.4618619664741841</v>
      </c>
      <c r="C203" s="102">
        <f t="shared" si="45"/>
        <v>1534091133417177.8</v>
      </c>
      <c r="D203" s="97">
        <f t="shared" si="39"/>
        <v>3.309105314792133</v>
      </c>
      <c r="E203" s="98">
        <f t="shared" si="46"/>
        <v>103462774420061.27</v>
      </c>
      <c r="F203" s="98">
        <f t="shared" si="40"/>
        <v>169624084903475.69</v>
      </c>
      <c r="G203" s="93">
        <f t="shared" si="41"/>
        <v>0.37886398004044852</v>
      </c>
      <c r="H203" s="129"/>
      <c r="I203" s="101">
        <f>I202*EXP(-lambdaTc*dt)</f>
        <v>0.83798597137274367</v>
      </c>
      <c r="J203" s="102">
        <f t="shared" si="47"/>
        <v>26200542223830.77</v>
      </c>
      <c r="K203" s="111">
        <f t="shared" si="49"/>
        <v>554588492627099.38</v>
      </c>
      <c r="L203" s="98">
        <f t="shared" si="48"/>
        <v>4.5111978105019851E-2</v>
      </c>
      <c r="N203" s="9"/>
      <c r="O203"/>
      <c r="P203"/>
    </row>
    <row r="204" spans="1:16" ht="12.75" x14ac:dyDescent="0.2">
      <c r="A204" s="94">
        <f t="shared" si="38"/>
        <v>183</v>
      </c>
      <c r="B204" s="95">
        <f t="shared" si="35"/>
        <v>4.4153877640064429</v>
      </c>
      <c r="C204" s="96">
        <f t="shared" si="45"/>
        <v>1518112229884504.3</v>
      </c>
      <c r="D204" s="97">
        <f t="shared" si="39"/>
        <v>3.3643217300576058</v>
      </c>
      <c r="E204" s="98">
        <f t="shared" si="46"/>
        <v>105189175659501.69</v>
      </c>
      <c r="F204" s="98">
        <f t="shared" si="40"/>
        <v>186747904196882.94</v>
      </c>
      <c r="G204" s="99">
        <f t="shared" si="41"/>
        <v>0.36031454350111469</v>
      </c>
      <c r="H204" s="128"/>
      <c r="I204" s="95">
        <f>I203*EXP(-lambdaTc*dt)</f>
        <v>0.74684721448813984</v>
      </c>
      <c r="J204" s="96">
        <f t="shared" si="47"/>
        <v>23350989928735.895</v>
      </c>
      <c r="K204" s="111">
        <f t="shared" si="49"/>
        <v>558389816568986.63</v>
      </c>
      <c r="L204" s="98">
        <f t="shared" si="48"/>
        <v>4.0139852092062778E-2</v>
      </c>
      <c r="N204" s="9"/>
      <c r="O204"/>
      <c r="P204"/>
    </row>
    <row r="205" spans="1:16" ht="12.75" x14ac:dyDescent="0.2">
      <c r="A205" s="100">
        <f t="shared" si="38"/>
        <v>184</v>
      </c>
      <c r="B205" s="101">
        <f t="shared" si="35"/>
        <v>4.3693976310843849</v>
      </c>
      <c r="C205" s="102">
        <f t="shared" si="45"/>
        <v>1502299760634999.8</v>
      </c>
      <c r="D205" s="97">
        <f t="shared" si="39"/>
        <v>3.4092090884531441</v>
      </c>
      <c r="E205" s="98">
        <f t="shared" si="46"/>
        <v>106592627708981.64</v>
      </c>
      <c r="F205" s="98">
        <f t="shared" si="40"/>
        <v>204100192428577.63</v>
      </c>
      <c r="G205" s="93">
        <f t="shared" si="41"/>
        <v>0.34308043443613456</v>
      </c>
      <c r="H205" s="129"/>
      <c r="I205" s="101">
        <f>I204*EXP(-lambdaTc*dt)</f>
        <v>0.6656206438336516</v>
      </c>
      <c r="J205" s="102">
        <f t="shared" si="47"/>
        <v>20811352909939.961</v>
      </c>
      <c r="K205" s="111">
        <f t="shared" si="49"/>
        <v>561777711228744.31</v>
      </c>
      <c r="L205" s="98">
        <f t="shared" si="48"/>
        <v>3.5722182565695836E-2</v>
      </c>
      <c r="N205" s="9"/>
      <c r="O205"/>
      <c r="P205"/>
    </row>
    <row r="206" spans="1:16" ht="12.75" x14ac:dyDescent="0.2">
      <c r="A206" s="94">
        <f t="shared" si="38"/>
        <v>185</v>
      </c>
      <c r="B206" s="95">
        <f t="shared" si="35"/>
        <v>4.323886525699483</v>
      </c>
      <c r="C206" s="96">
        <f t="shared" si="45"/>
        <v>1486651992109752.3</v>
      </c>
      <c r="D206" s="97">
        <f t="shared" si="39"/>
        <v>3.4449358065788869</v>
      </c>
      <c r="E206" s="98">
        <f t="shared" si="46"/>
        <v>107709662383487.02</v>
      </c>
      <c r="F206" s="98">
        <f t="shared" si="40"/>
        <v>221634323514261.56</v>
      </c>
      <c r="G206" s="99">
        <f t="shared" si="41"/>
        <v>0.32704305223574853</v>
      </c>
      <c r="H206" s="128"/>
      <c r="I206" s="95">
        <f>I205*EXP(-lambdaTc*dt)</f>
        <v>0.59322821710083606</v>
      </c>
      <c r="J206" s="96">
        <f t="shared" si="47"/>
        <v>18547925002917.121</v>
      </c>
      <c r="K206" s="111">
        <f t="shared" si="49"/>
        <v>564797140880382</v>
      </c>
      <c r="L206" s="98">
        <f t="shared" si="48"/>
        <v>3.1795803354969523E-2</v>
      </c>
      <c r="N206" s="9"/>
      <c r="O206"/>
      <c r="P206"/>
    </row>
    <row r="207" spans="1:16" ht="12.75" x14ac:dyDescent="0.2">
      <c r="A207" s="100">
        <f t="shared" si="38"/>
        <v>186</v>
      </c>
      <c r="B207" s="101">
        <f t="shared" si="35"/>
        <v>4.2788494583601526</v>
      </c>
      <c r="C207" s="102">
        <f t="shared" si="45"/>
        <v>1471167208806387.3</v>
      </c>
      <c r="D207" s="97">
        <f t="shared" si="39"/>
        <v>3.4725427557917747</v>
      </c>
      <c r="E207" s="98">
        <f t="shared" si="46"/>
        <v>108572823657342.86</v>
      </c>
      <c r="F207" s="98">
        <f t="shared" si="40"/>
        <v>239308969225922.03</v>
      </c>
      <c r="G207" s="93">
        <f t="shared" si="41"/>
        <v>0.31209688428211457</v>
      </c>
      <c r="H207" s="129"/>
      <c r="I207" s="101">
        <f>I206*EXP(-lambdaTc*dt)</f>
        <v>0.52870913909422945</v>
      </c>
      <c r="J207" s="102">
        <f t="shared" si="47"/>
        <v>16530665901567.789</v>
      </c>
      <c r="K207" s="111">
        <f t="shared" si="49"/>
        <v>567488179515521</v>
      </c>
      <c r="L207" s="98">
        <f t="shared" si="48"/>
        <v>2.8305021372661499E-2</v>
      </c>
      <c r="N207" s="9"/>
      <c r="O207"/>
      <c r="P207"/>
    </row>
    <row r="208" spans="1:16" ht="12.75" x14ac:dyDescent="0.2">
      <c r="A208" s="94">
        <f t="shared" si="38"/>
        <v>187</v>
      </c>
      <c r="B208" s="95">
        <f t="shared" si="35"/>
        <v>4.2342814915447304</v>
      </c>
      <c r="C208" s="96">
        <f t="shared" si="45"/>
        <v>1455843713090988</v>
      </c>
      <c r="D208" s="97">
        <f t="shared" si="39"/>
        <v>3.4929571388212275</v>
      </c>
      <c r="E208" s="98">
        <f t="shared" si="46"/>
        <v>109211101531685.36</v>
      </c>
      <c r="F208" s="98">
        <f t="shared" si="40"/>
        <v>257087520638056.88</v>
      </c>
      <c r="G208" s="99">
        <f t="shared" si="41"/>
        <v>0.29814772680492663</v>
      </c>
      <c r="H208" s="128"/>
      <c r="I208" s="95">
        <f>I207*EXP(-lambdaTc*dt)</f>
        <v>0.47120711001891974</v>
      </c>
      <c r="J208" s="96">
        <f t="shared" si="47"/>
        <v>14732802462069.404</v>
      </c>
      <c r="K208" s="111">
        <f t="shared" si="49"/>
        <v>569886542707020.63</v>
      </c>
      <c r="L208" s="98">
        <f t="shared" si="48"/>
        <v>2.5200675591411061E-2</v>
      </c>
      <c r="N208" s="9"/>
      <c r="O208"/>
      <c r="P208"/>
    </row>
    <row r="209" spans="1:16" ht="12.75" x14ac:dyDescent="0.2">
      <c r="A209" s="100">
        <f t="shared" si="38"/>
        <v>188</v>
      </c>
      <c r="B209" s="101">
        <f t="shared" si="35"/>
        <v>4.1901777391601716</v>
      </c>
      <c r="C209" s="102">
        <f t="shared" si="45"/>
        <v>1440679825011984.3</v>
      </c>
      <c r="D209" s="97">
        <f t="shared" si="39"/>
        <v>3.5070048571231012</v>
      </c>
      <c r="E209" s="98">
        <f t="shared" si="46"/>
        <v>109650318713225.75</v>
      </c>
      <c r="F209" s="98">
        <f t="shared" si="40"/>
        <v>274937572521605.25</v>
      </c>
      <c r="G209" s="93">
        <f t="shared" si="41"/>
        <v>0.28511120919892091</v>
      </c>
      <c r="H209" s="129"/>
      <c r="I209" s="101">
        <f>I208*EXP(-lambdaTc*dt)</f>
        <v>0.41995896063527255</v>
      </c>
      <c r="J209" s="102">
        <f t="shared" si="47"/>
        <v>13130473368636.195</v>
      </c>
      <c r="K209" s="111">
        <f t="shared" si="49"/>
        <v>572024061627496.25</v>
      </c>
      <c r="L209" s="98">
        <f t="shared" si="48"/>
        <v>2.2439325995692708E-2</v>
      </c>
      <c r="N209" s="9"/>
      <c r="O209"/>
      <c r="P209"/>
    </row>
    <row r="210" spans="1:16" ht="12.75" x14ac:dyDescent="0.2">
      <c r="A210" s="94">
        <f t="shared" si="38"/>
        <v>189</v>
      </c>
      <c r="B210" s="95">
        <f t="shared" si="35"/>
        <v>4.146533366006369</v>
      </c>
      <c r="C210" s="96">
        <f t="shared" si="45"/>
        <v>1425673882115972.3</v>
      </c>
      <c r="D210" s="97">
        <f t="shared" si="39"/>
        <v>3.5154215331186847</v>
      </c>
      <c r="E210" s="98">
        <f t="shared" si="46"/>
        <v>109913475236532.88</v>
      </c>
      <c r="F210" s="98">
        <f t="shared" si="40"/>
        <v>292830463839180.38</v>
      </c>
      <c r="G210" s="99">
        <f t="shared" si="41"/>
        <v>0.27291155638190712</v>
      </c>
      <c r="H210" s="128"/>
      <c r="I210" s="95">
        <f>I209*EXP(-lambdaTc*dt)</f>
        <v>0.37428452344612761</v>
      </c>
      <c r="J210" s="96">
        <f t="shared" si="47"/>
        <v>11702412445177.609</v>
      </c>
      <c r="K210" s="111">
        <f t="shared" si="49"/>
        <v>573929105513920.5</v>
      </c>
      <c r="L210" s="98">
        <f t="shared" si="48"/>
        <v>1.9982552315421884E-2</v>
      </c>
      <c r="N210" s="9"/>
      <c r="O210"/>
      <c r="P210"/>
    </row>
    <row r="211" spans="1:16" ht="12.75" x14ac:dyDescent="0.2">
      <c r="A211" s="100">
        <f t="shared" si="38"/>
        <v>190</v>
      </c>
      <c r="B211" s="101">
        <f t="shared" si="35"/>
        <v>4.1033435872460675</v>
      </c>
      <c r="C211" s="102">
        <f t="shared" si="45"/>
        <v>1410824239265459.5</v>
      </c>
      <c r="D211" s="97">
        <f t="shared" si="39"/>
        <v>3.5188623336130016</v>
      </c>
      <c r="E211" s="98">
        <f t="shared" si="46"/>
        <v>110021055603883.7</v>
      </c>
      <c r="F211" s="98">
        <f t="shared" si="40"/>
        <v>310740868239812.63</v>
      </c>
      <c r="G211" s="93">
        <f t="shared" si="41"/>
        <v>0.26148054129715897</v>
      </c>
      <c r="H211" s="129"/>
      <c r="I211" s="101">
        <f>I210*EXP(-lambdaTc*dt)</f>
        <v>0.33357760548645554</v>
      </c>
      <c r="J211" s="102">
        <f t="shared" si="47"/>
        <v>10429666409755.027</v>
      </c>
      <c r="K211" s="111">
        <f t="shared" si="49"/>
        <v>575626958185276</v>
      </c>
      <c r="L211" s="98">
        <f t="shared" si="48"/>
        <v>1.7796345902517517E-2</v>
      </c>
      <c r="N211" s="9"/>
      <c r="O211"/>
      <c r="P211"/>
    </row>
    <row r="212" spans="1:16" ht="12.75" x14ac:dyDescent="0.2">
      <c r="A212" s="103">
        <f t="shared" si="38"/>
        <v>191</v>
      </c>
      <c r="B212" s="104">
        <f t="shared" si="35"/>
        <v>4.0606036678802786</v>
      </c>
      <c r="C212" s="105">
        <f t="shared" si="45"/>
        <v>1396129268458499.8</v>
      </c>
      <c r="D212" s="106">
        <f t="shared" si="39"/>
        <v>3.5179107247758239</v>
      </c>
      <c r="E212" s="107">
        <f t="shared" si="46"/>
        <v>109991302519260.83</v>
      </c>
      <c r="F212" s="107">
        <f t="shared" si="40"/>
        <v>328646429115041.13</v>
      </c>
      <c r="G212" s="108">
        <f t="shared" si="41"/>
        <v>0.25075659157147484</v>
      </c>
      <c r="H212" s="130"/>
      <c r="I212" s="104"/>
      <c r="J212" s="105"/>
      <c r="K212" s="112"/>
      <c r="L212" s="107"/>
      <c r="N212" s="9"/>
      <c r="O212"/>
      <c r="P212"/>
    </row>
    <row r="213" spans="1:16" x14ac:dyDescent="0.2">
      <c r="A213"/>
      <c r="C213" s="5"/>
      <c r="G213"/>
      <c r="K213" s="9"/>
      <c r="L213" s="9"/>
      <c r="N213" s="11"/>
      <c r="O213"/>
      <c r="P213"/>
    </row>
    <row r="214" spans="1:16" x14ac:dyDescent="0.2">
      <c r="N214" s="11"/>
      <c r="O214"/>
      <c r="P214"/>
    </row>
    <row r="215" spans="1:16" x14ac:dyDescent="0.2">
      <c r="N215" s="11"/>
      <c r="O215"/>
      <c r="P215"/>
    </row>
    <row r="216" spans="1:16" x14ac:dyDescent="0.2">
      <c r="L216" s="9"/>
      <c r="M216"/>
      <c r="N216" s="9"/>
      <c r="O216" s="11"/>
      <c r="P216"/>
    </row>
    <row r="217" spans="1:16" x14ac:dyDescent="0.2">
      <c r="L217" s="9"/>
      <c r="M217"/>
      <c r="N217" s="9"/>
      <c r="O217" s="11"/>
      <c r="P217"/>
    </row>
    <row r="218" spans="1:16" x14ac:dyDescent="0.2">
      <c r="L218" s="9"/>
      <c r="M218"/>
      <c r="N218" s="9"/>
      <c r="O218" s="11"/>
      <c r="P218"/>
    </row>
    <row r="219" spans="1:16" x14ac:dyDescent="0.2">
      <c r="L219" s="9"/>
      <c r="M219"/>
      <c r="N219" s="9"/>
      <c r="O219" s="11"/>
      <c r="P219"/>
    </row>
  </sheetData>
  <mergeCells count="9">
    <mergeCell ref="D16:G16"/>
    <mergeCell ref="J17:K17"/>
    <mergeCell ref="I15:J15"/>
    <mergeCell ref="A2:C2"/>
    <mergeCell ref="G2:J2"/>
    <mergeCell ref="D15:G15"/>
    <mergeCell ref="K2:N2"/>
    <mergeCell ref="E17:F17"/>
    <mergeCell ref="E13:N1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57B2-0742-4E6A-A283-A3C8C94559DF}">
  <dimension ref="A1:S219"/>
  <sheetViews>
    <sheetView workbookViewId="0">
      <pane ySplit="20" topLeftCell="A21" activePane="bottomLeft" state="frozen"/>
      <selection pane="bottomLeft" activeCell="A21" sqref="A21"/>
    </sheetView>
  </sheetViews>
  <sheetFormatPr baseColWidth="10" defaultRowHeight="11.25" x14ac:dyDescent="0.2"/>
  <cols>
    <col min="1" max="1" width="12" style="6"/>
    <col min="2" max="2" width="11.1640625" customWidth="1"/>
    <col min="3" max="3" width="10.6640625" customWidth="1"/>
    <col min="4" max="4" width="8.83203125" style="5" customWidth="1"/>
    <col min="5" max="5" width="9.5" style="5" customWidth="1"/>
    <col min="6" max="6" width="8.33203125" style="5" customWidth="1"/>
    <col min="7" max="7" width="9.5" style="5" bestFit="1" customWidth="1"/>
    <col min="8" max="8" width="8.6640625" style="5" customWidth="1"/>
    <col min="10" max="11" width="11.5" customWidth="1"/>
    <col min="12" max="12" width="10.1640625" customWidth="1"/>
    <col min="13" max="13" width="12" style="9"/>
    <col min="15" max="15" width="12" style="9"/>
    <col min="16" max="16" width="12" style="11"/>
  </cols>
  <sheetData>
    <row r="1" spans="1:19" x14ac:dyDescent="0.2">
      <c r="I1" s="5"/>
      <c r="J1" s="5"/>
      <c r="K1" s="5"/>
      <c r="L1" s="5"/>
      <c r="M1"/>
      <c r="O1" s="21"/>
      <c r="P1" s="39"/>
      <c r="R1" s="9"/>
      <c r="S1" s="9"/>
    </row>
    <row r="2" spans="1:19" s="13" customFormat="1" ht="12.75" x14ac:dyDescent="0.2">
      <c r="A2" s="115" t="s">
        <v>16</v>
      </c>
      <c r="B2" s="115"/>
      <c r="C2" s="115"/>
      <c r="D2" s="15"/>
      <c r="E2" s="15"/>
      <c r="F2" s="15"/>
      <c r="G2" s="117" t="s">
        <v>17</v>
      </c>
      <c r="H2" s="117"/>
      <c r="I2" s="117"/>
      <c r="J2" s="117"/>
      <c r="K2" s="117" t="s">
        <v>17</v>
      </c>
      <c r="L2" s="117"/>
      <c r="M2" s="117"/>
      <c r="N2" s="117"/>
      <c r="O2" s="38"/>
      <c r="P2" s="40"/>
      <c r="R2" s="14"/>
      <c r="S2" s="14"/>
    </row>
    <row r="3" spans="1:19" ht="23.25" thickBot="1" x14ac:dyDescent="0.25">
      <c r="A3" s="2"/>
      <c r="B3" s="47" t="s">
        <v>24</v>
      </c>
      <c r="C3" s="48" t="s">
        <v>25</v>
      </c>
      <c r="D3" s="49" t="s">
        <v>29</v>
      </c>
      <c r="E3" s="49"/>
      <c r="F3" s="50" t="s">
        <v>12</v>
      </c>
      <c r="H3" s="47" t="s">
        <v>24</v>
      </c>
      <c r="I3" s="48" t="s">
        <v>25</v>
      </c>
      <c r="J3" s="49" t="s">
        <v>29</v>
      </c>
      <c r="K3" s="50"/>
      <c r="L3" s="8" t="s">
        <v>2</v>
      </c>
      <c r="M3" s="8" t="s">
        <v>11</v>
      </c>
      <c r="N3" s="50" t="s">
        <v>12</v>
      </c>
      <c r="O3" s="21"/>
      <c r="P3" s="20"/>
      <c r="Q3" s="9"/>
      <c r="R3" s="9"/>
    </row>
    <row r="4" spans="1:19" s="13" customFormat="1" ht="14.25" thickTop="1" thickBot="1" x14ac:dyDescent="0.25">
      <c r="A4" s="52" t="s">
        <v>5</v>
      </c>
      <c r="B4" s="53">
        <v>66.2</v>
      </c>
      <c r="C4" s="54">
        <f>LN(2)/B4</f>
        <v>1.0470501216917602E-2</v>
      </c>
      <c r="D4" s="54">
        <f>C4/(60*60)</f>
        <v>2.9084725602548893E-6</v>
      </c>
      <c r="E4" s="55"/>
      <c r="F4" s="56">
        <v>0.86</v>
      </c>
      <c r="G4" s="57" t="s">
        <v>4</v>
      </c>
      <c r="H4" s="53">
        <v>6.02</v>
      </c>
      <c r="I4" s="58">
        <f>LN(2)/H4</f>
        <v>0.11514072766776501</v>
      </c>
      <c r="J4" s="54">
        <f>I4/(60*60)</f>
        <v>3.1983535463268061E-5</v>
      </c>
      <c r="K4" s="56" t="s">
        <v>18</v>
      </c>
      <c r="L4" s="57"/>
      <c r="M4" s="57"/>
      <c r="N4" s="59">
        <f>100%-ZerfWahr1</f>
        <v>0.14000000000000001</v>
      </c>
      <c r="O4" s="38"/>
      <c r="P4" s="40"/>
    </row>
    <row r="5" spans="1:19" ht="13.5" thickTop="1" x14ac:dyDescent="0.2">
      <c r="A5" s="3"/>
      <c r="B5" s="3"/>
      <c r="C5" s="3"/>
      <c r="D5" s="22"/>
      <c r="E5"/>
      <c r="F5"/>
      <c r="G5" s="51"/>
      <c r="H5" s="26"/>
      <c r="I5" s="26"/>
      <c r="M5" s="21"/>
      <c r="N5" s="9"/>
    </row>
    <row r="6" spans="1:19" x14ac:dyDescent="0.2">
      <c r="A6" s="6" t="s">
        <v>20</v>
      </c>
      <c r="D6"/>
      <c r="E6"/>
      <c r="F6"/>
      <c r="G6" s="1"/>
      <c r="H6" s="1"/>
      <c r="M6"/>
      <c r="Q6" s="9"/>
      <c r="R6" s="9"/>
    </row>
    <row r="7" spans="1:19" x14ac:dyDescent="0.2">
      <c r="A7" t="str">
        <f>G4</f>
        <v>Tc-99m</v>
      </c>
      <c r="B7" s="82">
        <f>Betrieb!B13/10^9</f>
        <v>20.292876103979133</v>
      </c>
      <c r="C7" s="83" t="s">
        <v>23</v>
      </c>
      <c r="D7"/>
      <c r="E7"/>
      <c r="F7"/>
      <c r="G7" s="1"/>
      <c r="H7" s="1"/>
      <c r="M7"/>
      <c r="Q7" s="9"/>
      <c r="R7" s="9"/>
    </row>
    <row r="8" spans="1:19" x14ac:dyDescent="0.2">
      <c r="A8" s="16" t="s">
        <v>22</v>
      </c>
      <c r="B8" s="21">
        <v>0.93</v>
      </c>
      <c r="D8"/>
      <c r="H8"/>
    </row>
    <row r="9" spans="1:19" x14ac:dyDescent="0.2">
      <c r="A9" s="16" t="s">
        <v>76</v>
      </c>
      <c r="B9">
        <v>24</v>
      </c>
      <c r="C9" s="10" t="s">
        <v>3</v>
      </c>
      <c r="D9"/>
      <c r="E9"/>
      <c r="F9"/>
      <c r="G9"/>
      <c r="H9"/>
    </row>
    <row r="10" spans="1:19" x14ac:dyDescent="0.2">
      <c r="A10" s="16"/>
      <c r="D10"/>
      <c r="E10"/>
      <c r="F10"/>
      <c r="G10"/>
      <c r="H10"/>
    </row>
    <row r="11" spans="1:19" x14ac:dyDescent="0.2">
      <c r="A11" s="6" t="s">
        <v>86</v>
      </c>
      <c r="D11"/>
      <c r="E11"/>
      <c r="F11"/>
      <c r="G11"/>
      <c r="H11"/>
    </row>
    <row r="12" spans="1:19" x14ac:dyDescent="0.2">
      <c r="A12" s="18" t="s">
        <v>5</v>
      </c>
      <c r="B12" s="5">
        <v>30</v>
      </c>
      <c r="C12" t="s">
        <v>23</v>
      </c>
      <c r="D12"/>
      <c r="E12"/>
      <c r="F12"/>
      <c r="G12"/>
      <c r="H12"/>
    </row>
    <row r="13" spans="1:19" s="44" customFormat="1" ht="30" x14ac:dyDescent="0.4">
      <c r="A13" s="42"/>
      <c r="B13" s="43"/>
      <c r="E13" s="119" t="s">
        <v>88</v>
      </c>
      <c r="F13" s="120"/>
      <c r="G13" s="120"/>
      <c r="H13" s="120"/>
      <c r="I13" s="120"/>
      <c r="J13" s="120"/>
      <c r="K13" s="120"/>
      <c r="L13" s="120"/>
      <c r="M13" s="120"/>
      <c r="N13" s="120"/>
      <c r="O13" s="45"/>
      <c r="P13" s="46"/>
    </row>
    <row r="14" spans="1:19" x14ac:dyDescent="0.2">
      <c r="L14" s="9"/>
      <c r="O14"/>
    </row>
    <row r="15" spans="1:19" x14ac:dyDescent="0.2">
      <c r="D15" s="116" t="s">
        <v>8</v>
      </c>
      <c r="E15" s="116"/>
      <c r="F15" s="116"/>
      <c r="G15" s="116"/>
      <c r="H15" s="32"/>
      <c r="I15" s="118" t="s">
        <v>21</v>
      </c>
      <c r="J15" s="118"/>
      <c r="K15" s="34"/>
      <c r="L15" s="11"/>
      <c r="N15" s="9"/>
      <c r="O15"/>
      <c r="P15"/>
    </row>
    <row r="16" spans="1:19" x14ac:dyDescent="0.2">
      <c r="A16"/>
      <c r="D16" s="113" t="s">
        <v>27</v>
      </c>
      <c r="E16" s="113"/>
      <c r="F16" s="114"/>
      <c r="G16" s="114"/>
      <c r="H16" s="35"/>
      <c r="I16" s="33" t="s">
        <v>8</v>
      </c>
      <c r="J16" s="33"/>
      <c r="K16" s="27"/>
      <c r="L16" s="26"/>
      <c r="P16" s="9"/>
    </row>
    <row r="17" spans="1:16" x14ac:dyDescent="0.2">
      <c r="A17" s="19" t="s">
        <v>7</v>
      </c>
      <c r="B17" s="12" t="s">
        <v>13</v>
      </c>
      <c r="C17" s="12" t="s">
        <v>30</v>
      </c>
      <c r="D17" s="36" t="s">
        <v>14</v>
      </c>
      <c r="E17" s="113" t="s">
        <v>28</v>
      </c>
      <c r="F17" s="114"/>
      <c r="G17" s="35"/>
      <c r="H17" s="35"/>
      <c r="I17" s="33" t="s">
        <v>15</v>
      </c>
      <c r="J17" s="118" t="s">
        <v>28</v>
      </c>
      <c r="K17" s="118"/>
      <c r="L17" s="26"/>
      <c r="P17" s="9"/>
    </row>
    <row r="18" spans="1:16" x14ac:dyDescent="0.2">
      <c r="A18" s="19">
        <v>1</v>
      </c>
      <c r="B18" s="12" t="str">
        <f>A4</f>
        <v>Mo-99</v>
      </c>
      <c r="C18" s="12"/>
      <c r="D18" s="36" t="str">
        <f>$G$4</f>
        <v>Tc-99m</v>
      </c>
      <c r="E18" s="36" t="str">
        <f>$G$4</f>
        <v>Tc-99m</v>
      </c>
      <c r="F18" s="36" t="str">
        <f>$K$4</f>
        <v>Tc-99</v>
      </c>
      <c r="G18" s="36"/>
      <c r="H18" s="36"/>
      <c r="I18" s="33" t="str">
        <f>$G$4</f>
        <v>Tc-99m</v>
      </c>
      <c r="J18" s="33" t="str">
        <f>$G$4</f>
        <v>Tc-99m</v>
      </c>
      <c r="K18" s="33" t="str">
        <f>$K$4</f>
        <v>Tc-99</v>
      </c>
      <c r="L18" s="26"/>
      <c r="P18" s="9"/>
    </row>
    <row r="19" spans="1:16" x14ac:dyDescent="0.2">
      <c r="A19" s="19"/>
      <c r="B19" s="12"/>
      <c r="C19" s="12"/>
      <c r="D19" s="37">
        <f>$F$4</f>
        <v>0.86</v>
      </c>
      <c r="E19" s="37">
        <f>$F$4</f>
        <v>0.86</v>
      </c>
      <c r="F19" s="37">
        <f>$N$4</f>
        <v>0.14000000000000001</v>
      </c>
      <c r="G19" s="37"/>
      <c r="H19" s="37"/>
      <c r="I19" s="28"/>
      <c r="J19" s="27"/>
      <c r="K19" s="33"/>
      <c r="L19" s="26"/>
      <c r="P19" s="9"/>
    </row>
    <row r="20" spans="1:16" ht="12" thickBot="1" x14ac:dyDescent="0.25">
      <c r="A20" s="84" t="s">
        <v>6</v>
      </c>
      <c r="B20" s="85" t="s">
        <v>10</v>
      </c>
      <c r="C20" s="85"/>
      <c r="D20" s="86" t="s">
        <v>10</v>
      </c>
      <c r="E20" s="86" t="s">
        <v>26</v>
      </c>
      <c r="F20" s="87"/>
      <c r="G20" s="88"/>
      <c r="H20" s="126"/>
      <c r="I20" s="85" t="s">
        <v>10</v>
      </c>
      <c r="J20" s="85"/>
      <c r="K20" s="109"/>
      <c r="L20" s="86"/>
      <c r="P20" s="9"/>
    </row>
    <row r="21" spans="1:16" ht="21.75" customHeight="1" thickTop="1" x14ac:dyDescent="0.2">
      <c r="A21" s="89">
        <v>0</v>
      </c>
      <c r="B21" s="90">
        <f t="shared" ref="B21:B84" si="0">Ao_MuNuk*EXP(-lambdaMNuk*t)</f>
        <v>30</v>
      </c>
      <c r="C21" s="91">
        <f t="shared" ref="C21:C84" si="1">B21*10^9/($D$4)</f>
        <v>1.0314692464339734E+16</v>
      </c>
      <c r="D21" s="41">
        <f>Ao_MuNuk*ZerfWahr1*(lambdaTNuk1/(lambdaTNuk1-lambdaMNuk))*(1-EXP(-(lambdaTNuk1-lambdaMNuk)*A21))</f>
        <v>0</v>
      </c>
      <c r="E21" s="92">
        <f t="shared" ref="E21:E84" si="2">D21*10^9/$J$4</f>
        <v>0</v>
      </c>
      <c r="F21" s="92">
        <f>E21*($F$19/$E$19)</f>
        <v>0</v>
      </c>
      <c r="G21" s="93"/>
      <c r="H21" s="127"/>
      <c r="I21" s="90"/>
      <c r="J21" s="91"/>
      <c r="K21" s="110"/>
      <c r="L21" s="92"/>
      <c r="P21" s="9"/>
    </row>
    <row r="22" spans="1:16" ht="12.75" x14ac:dyDescent="0.2">
      <c r="A22" s="94">
        <f t="shared" ref="A22:A85" si="3">A21+dt</f>
        <v>1</v>
      </c>
      <c r="B22" s="95">
        <f t="shared" si="0"/>
        <v>29.68752370994256</v>
      </c>
      <c r="C22" s="96">
        <f t="shared" si="1"/>
        <v>1.0207255903195058E+16</v>
      </c>
      <c r="D22" s="97">
        <f t="shared" ref="D22:D85" si="4">($D21-$H21)*EXP(-lambdaTNuk1*dt)+Ao_MuNuk_t*ZerfWahr1*(lambdaTNuk1/(lambdaTNuk1-lambdaMNuk))*(1-EXP(-(lambdaTNuk1-lambdaMNuk)*dt))</f>
        <v>2.7910703211670702</v>
      </c>
      <c r="E22" s="98">
        <f t="shared" si="2"/>
        <v>87265847278594.766</v>
      </c>
      <c r="F22" s="98">
        <f>IF(H21&gt;0,E22*($F$19/$E$19),E22*($F$19/$E$19)+F21)</f>
        <v>14206068161631.707</v>
      </c>
      <c r="G22" s="99">
        <f>E22/(E22+F22)</f>
        <v>0.86</v>
      </c>
      <c r="H22" s="128"/>
      <c r="I22" s="95"/>
      <c r="J22" s="96"/>
      <c r="K22" s="111"/>
      <c r="L22" s="98"/>
      <c r="P22" s="9"/>
    </row>
    <row r="23" spans="1:16" ht="12.75" x14ac:dyDescent="0.2">
      <c r="A23" s="100">
        <f t="shared" si="3"/>
        <v>2</v>
      </c>
      <c r="B23" s="101">
        <f>Ao_MuNuk*EXP(-lambdaMNuk*t)</f>
        <v>29.378302134280052</v>
      </c>
      <c r="C23" s="102">
        <f t="shared" si="1"/>
        <v>1.0100938387985146E+16</v>
      </c>
      <c r="D23" s="97">
        <f t="shared" si="4"/>
        <v>5.249514380522208</v>
      </c>
      <c r="E23" s="98">
        <f t="shared" si="2"/>
        <v>164131772941458.78</v>
      </c>
      <c r="F23" s="98">
        <f t="shared" ref="F23:F86" si="5">IF(H22&gt;0,E23*($F$19/$E$19),E23*($F$19/$E$19)+F22)</f>
        <v>40925193989311.047</v>
      </c>
      <c r="G23" s="93">
        <f t="shared" ref="G23:G86" si="6">E23/(E23+F23)</f>
        <v>0.80042036804763639</v>
      </c>
      <c r="H23" s="129"/>
      <c r="I23" s="101"/>
      <c r="J23" s="102"/>
      <c r="K23" s="111"/>
      <c r="L23" s="98"/>
      <c r="P23" s="9"/>
    </row>
    <row r="24" spans="1:16" ht="12.75" x14ac:dyDescent="0.2">
      <c r="A24" s="94">
        <f t="shared" si="3"/>
        <v>3</v>
      </c>
      <c r="B24" s="95">
        <f t="shared" si="0"/>
        <v>29.072301372309841</v>
      </c>
      <c r="C24" s="96">
        <f t="shared" si="1"/>
        <v>9995728262865934</v>
      </c>
      <c r="D24" s="97">
        <f t="shared" si="4"/>
        <v>7.4118111777444078</v>
      </c>
      <c r="E24" s="98">
        <f t="shared" si="2"/>
        <v>231738332563534.31</v>
      </c>
      <c r="F24" s="98">
        <f t="shared" si="5"/>
        <v>78650038825235.25</v>
      </c>
      <c r="G24" s="99">
        <f t="shared" si="6"/>
        <v>0.74660765004393792</v>
      </c>
      <c r="H24" s="128"/>
      <c r="I24" s="95"/>
      <c r="J24" s="96"/>
      <c r="K24" s="111"/>
      <c r="L24" s="98"/>
      <c r="P24" s="9"/>
    </row>
    <row r="25" spans="1:16" ht="12.75" x14ac:dyDescent="0.2">
      <c r="A25" s="100">
        <f t="shared" si="3"/>
        <v>4</v>
      </c>
      <c r="B25" s="101">
        <f t="shared" si="0"/>
        <v>28.769487876434798</v>
      </c>
      <c r="C25" s="102">
        <f t="shared" si="1"/>
        <v>9891613993399178</v>
      </c>
      <c r="D25" s="97">
        <f t="shared" si="4"/>
        <v>9.310469128536953</v>
      </c>
      <c r="E25" s="98">
        <f t="shared" si="2"/>
        <v>291101937096031.56</v>
      </c>
      <c r="F25" s="98">
        <f t="shared" si="5"/>
        <v>126038726259472.95</v>
      </c>
      <c r="G25" s="93">
        <f t="shared" si="6"/>
        <v>0.69785077952935615</v>
      </c>
      <c r="H25" s="129"/>
      <c r="I25" s="101"/>
      <c r="J25" s="102"/>
      <c r="K25" s="111"/>
      <c r="L25" s="98"/>
      <c r="P25" s="9"/>
    </row>
    <row r="26" spans="1:16" ht="12.75" x14ac:dyDescent="0.2">
      <c r="A26" s="94">
        <f t="shared" si="3"/>
        <v>5</v>
      </c>
      <c r="B26" s="95">
        <f t="shared" si="0"/>
        <v>28.469828448485433</v>
      </c>
      <c r="C26" s="96">
        <f t="shared" si="1"/>
        <v>9788584165287922</v>
      </c>
      <c r="D26" s="97">
        <f t="shared" si="4"/>
        <v>10.974457935361581</v>
      </c>
      <c r="E26" s="98">
        <f t="shared" si="2"/>
        <v>343128355774343.69</v>
      </c>
      <c r="F26" s="98">
        <f t="shared" si="5"/>
        <v>181896830687854.5</v>
      </c>
      <c r="G26" s="99">
        <f t="shared" si="6"/>
        <v>0.65354646714467468</v>
      </c>
      <c r="H26" s="128"/>
      <c r="I26" s="95"/>
      <c r="J26" s="96"/>
      <c r="K26" s="111"/>
      <c r="L26" s="98"/>
      <c r="P26" s="9"/>
    </row>
    <row r="27" spans="1:16" ht="12.75" x14ac:dyDescent="0.2">
      <c r="A27" s="100">
        <f t="shared" si="3"/>
        <v>6</v>
      </c>
      <c r="B27" s="101">
        <f t="shared" si="0"/>
        <v>28.173290236080284</v>
      </c>
      <c r="C27" s="102">
        <f t="shared" si="1"/>
        <v>9686627483125118</v>
      </c>
      <c r="D27" s="97">
        <f t="shared" si="4"/>
        <v>12.429593487877277</v>
      </c>
      <c r="E27" s="98">
        <f t="shared" si="2"/>
        <v>388624750448624.38</v>
      </c>
      <c r="F27" s="98">
        <f t="shared" si="5"/>
        <v>245161324946932.88</v>
      </c>
      <c r="G27" s="93">
        <f t="shared" si="6"/>
        <v>0.61317969191114952</v>
      </c>
      <c r="H27" s="129"/>
      <c r="I27" s="101"/>
      <c r="J27" s="102"/>
      <c r="K27" s="111"/>
      <c r="L27" s="98"/>
      <c r="P27" s="9"/>
    </row>
    <row r="28" spans="1:16" ht="12.75" x14ac:dyDescent="0.2">
      <c r="A28" s="94">
        <f t="shared" si="3"/>
        <v>7</v>
      </c>
      <c r="B28" s="95">
        <f t="shared" si="0"/>
        <v>27.879840729024224</v>
      </c>
      <c r="C28" s="96">
        <f t="shared" si="1"/>
        <v>9585732769155272</v>
      </c>
      <c r="D28" s="97">
        <f t="shared" si="4"/>
        <v>13.698880901543125</v>
      </c>
      <c r="E28" s="98">
        <f t="shared" si="2"/>
        <v>428310401058563.31</v>
      </c>
      <c r="F28" s="98">
        <f t="shared" si="5"/>
        <v>314886273956466.44</v>
      </c>
      <c r="G28" s="99">
        <f t="shared" si="6"/>
        <v>0.57630828481559282</v>
      </c>
      <c r="H28" s="128"/>
      <c r="I28" s="95"/>
      <c r="J28" s="96"/>
      <c r="K28" s="111"/>
      <c r="L28" s="98"/>
      <c r="P28" s="9"/>
    </row>
    <row r="29" spans="1:16" ht="12.75" x14ac:dyDescent="0.2">
      <c r="A29" s="100">
        <f t="shared" si="3"/>
        <v>8</v>
      </c>
      <c r="B29" s="101">
        <f t="shared" si="0"/>
        <v>27.589447755744295</v>
      </c>
      <c r="C29" s="102">
        <f t="shared" si="1"/>
        <v>9485888962049016</v>
      </c>
      <c r="D29" s="97">
        <f t="shared" si="4"/>
        <v>14.802820247252146</v>
      </c>
      <c r="E29" s="98">
        <f t="shared" si="2"/>
        <v>462826264602693.88</v>
      </c>
      <c r="F29" s="98">
        <f t="shared" si="5"/>
        <v>390230084473184.06</v>
      </c>
      <c r="G29" s="93">
        <f t="shared" si="6"/>
        <v>0.54255063584495544</v>
      </c>
      <c r="H29" s="129"/>
      <c r="I29" s="101"/>
      <c r="J29" s="102"/>
      <c r="K29" s="111"/>
      <c r="L29" s="98"/>
      <c r="P29" s="9"/>
    </row>
    <row r="30" spans="1:16" ht="12.75" x14ac:dyDescent="0.2">
      <c r="A30" s="94">
        <f t="shared" si="3"/>
        <v>9</v>
      </c>
      <c r="B30" s="95">
        <f t="shared" si="0"/>
        <v>27.302079479762675</v>
      </c>
      <c r="C30" s="96">
        <f t="shared" si="1"/>
        <v>9387085115690418</v>
      </c>
      <c r="D30" s="97">
        <f t="shared" si="4"/>
        <v>15.759679029696519</v>
      </c>
      <c r="E30" s="98">
        <f t="shared" si="2"/>
        <v>492743494470645.5</v>
      </c>
      <c r="F30" s="98">
        <f t="shared" si="5"/>
        <v>470444141712591.5</v>
      </c>
      <c r="G30" s="99">
        <f t="shared" si="6"/>
        <v>0.51157580928178137</v>
      </c>
      <c r="H30" s="128"/>
      <c r="I30" s="95"/>
      <c r="J30" s="96"/>
      <c r="K30" s="111"/>
      <c r="L30" s="98"/>
      <c r="P30" s="9"/>
    </row>
    <row r="31" spans="1:16" ht="12.75" x14ac:dyDescent="0.2">
      <c r="A31" s="100">
        <f t="shared" si="3"/>
        <v>10</v>
      </c>
      <c r="B31" s="101">
        <f t="shared" si="0"/>
        <v>27.017704396206351</v>
      </c>
      <c r="C31" s="102">
        <f t="shared" si="1"/>
        <v>9289310397976938</v>
      </c>
      <c r="D31" s="97">
        <f t="shared" si="4"/>
        <v>16.58573503085189</v>
      </c>
      <c r="E31" s="98">
        <f t="shared" si="2"/>
        <v>518571033208633.5</v>
      </c>
      <c r="F31" s="98">
        <f t="shared" si="5"/>
        <v>554862682002369.06</v>
      </c>
      <c r="G31" s="93">
        <f t="shared" si="6"/>
        <v>0.4830955333899673</v>
      </c>
      <c r="H31" s="129"/>
      <c r="I31" s="101"/>
      <c r="J31" s="102"/>
      <c r="K31" s="111"/>
      <c r="L31" s="98"/>
      <c r="P31" s="9"/>
    </row>
    <row r="32" spans="1:16" ht="12.75" x14ac:dyDescent="0.2">
      <c r="A32" s="94">
        <f t="shared" si="3"/>
        <v>11</v>
      </c>
      <c r="B32" s="95">
        <f t="shared" si="0"/>
        <v>26.736291328353182</v>
      </c>
      <c r="C32" s="96">
        <f t="shared" si="1"/>
        <v>9192554089631878</v>
      </c>
      <c r="D32" s="97">
        <f t="shared" si="4"/>
        <v>17.295492741652719</v>
      </c>
      <c r="E32" s="98">
        <f t="shared" si="2"/>
        <v>540762379491034.31</v>
      </c>
      <c r="F32" s="98">
        <f t="shared" si="5"/>
        <v>642893767035793.25</v>
      </c>
      <c r="G32" s="99">
        <f t="shared" si="6"/>
        <v>0.45685766181148113</v>
      </c>
      <c r="H32" s="128"/>
      <c r="I32" s="95"/>
      <c r="J32" s="96"/>
      <c r="K32" s="111"/>
      <c r="L32" s="98"/>
      <c r="P32" s="9"/>
    </row>
    <row r="33" spans="1:16" ht="12.75" x14ac:dyDescent="0.2">
      <c r="A33" s="100">
        <f t="shared" si="3"/>
        <v>12</v>
      </c>
      <c r="B33" s="101">
        <f t="shared" si="0"/>
        <v>26.457809424213892</v>
      </c>
      <c r="C33" s="102">
        <f t="shared" si="1"/>
        <v>9096805583029194</v>
      </c>
      <c r="D33" s="97">
        <f t="shared" si="4"/>
        <v>17.90187625439156</v>
      </c>
      <c r="E33" s="98">
        <f t="shared" si="2"/>
        <v>559721619110908.5</v>
      </c>
      <c r="F33" s="98">
        <f t="shared" si="5"/>
        <v>734011239914313.25</v>
      </c>
      <c r="G33" s="93">
        <f t="shared" si="6"/>
        <v>0.432640799996869</v>
      </c>
      <c r="H33" s="129"/>
      <c r="I33" s="101"/>
      <c r="J33" s="102"/>
      <c r="K33" s="111"/>
      <c r="L33" s="98"/>
      <c r="P33" s="9"/>
    </row>
    <row r="34" spans="1:16" ht="12.75" x14ac:dyDescent="0.2">
      <c r="A34" s="94">
        <f t="shared" si="3"/>
        <v>13</v>
      </c>
      <c r="B34" s="95">
        <f t="shared" si="0"/>
        <v>26.182228153149715</v>
      </c>
      <c r="C34" s="96">
        <f t="shared" si="1"/>
        <v>9002054381030567</v>
      </c>
      <c r="D34" s="97">
        <f t="shared" si="4"/>
        <v>18.416401175960505</v>
      </c>
      <c r="E34" s="98">
        <f t="shared" si="2"/>
        <v>575808800034351.38</v>
      </c>
      <c r="F34" s="98">
        <f t="shared" si="5"/>
        <v>827747556198975.13</v>
      </c>
      <c r="G34" s="99">
        <f t="shared" si="6"/>
        <v>0.4102498609885738</v>
      </c>
      <c r="H34" s="128"/>
      <c r="I34" s="95"/>
      <c r="J34" s="96"/>
      <c r="K34" s="111"/>
      <c r="L34" s="98"/>
      <c r="P34" s="9"/>
    </row>
    <row r="35" spans="1:16" ht="12.75" x14ac:dyDescent="0.2">
      <c r="A35" s="100">
        <f t="shared" si="3"/>
        <v>14</v>
      </c>
      <c r="B35" s="101">
        <f t="shared" si="0"/>
        <v>25.909517302525259</v>
      </c>
      <c r="C35" s="102">
        <f t="shared" si="1"/>
        <v>8908290095834575</v>
      </c>
      <c r="D35" s="97">
        <f t="shared" si="4"/>
        <v>18.849327843616354</v>
      </c>
      <c r="E35" s="98">
        <f t="shared" si="2"/>
        <v>589344722857925.75</v>
      </c>
      <c r="F35" s="98">
        <f t="shared" si="5"/>
        <v>923687394803753.75</v>
      </c>
      <c r="G35" s="93">
        <f t="shared" si="6"/>
        <v>0.38951236789918942</v>
      </c>
      <c r="H35" s="129"/>
      <c r="I35" s="101"/>
      <c r="J35" s="102"/>
      <c r="K35" s="111"/>
      <c r="L35" s="98"/>
      <c r="P35" s="9"/>
    </row>
    <row r="36" spans="1:16" ht="12.75" x14ac:dyDescent="0.2">
      <c r="A36" s="94">
        <f t="shared" si="3"/>
        <v>15</v>
      </c>
      <c r="B36" s="95">
        <f t="shared" si="0"/>
        <v>25.639646974396189</v>
      </c>
      <c r="C36" s="96">
        <f t="shared" si="1"/>
        <v>8815502447837848</v>
      </c>
      <c r="D36" s="97">
        <f t="shared" si="4"/>
        <v>19.20979787679698</v>
      </c>
      <c r="E36" s="98">
        <f t="shared" si="2"/>
        <v>600615210249621.88</v>
      </c>
      <c r="F36" s="98">
        <f t="shared" si="5"/>
        <v>1021461963914157.3</v>
      </c>
      <c r="G36" s="99">
        <f t="shared" si="6"/>
        <v>0.37027536039353609</v>
      </c>
      <c r="H36" s="128"/>
      <c r="I36" s="95"/>
      <c r="J36" s="96"/>
      <c r="K36" s="111"/>
      <c r="L36" s="98"/>
      <c r="P36" s="9"/>
    </row>
    <row r="37" spans="1:16" ht="12.75" x14ac:dyDescent="0.2">
      <c r="A37" s="100">
        <f t="shared" si="3"/>
        <v>16</v>
      </c>
      <c r="B37" s="101">
        <f t="shared" si="0"/>
        <v>25.372587582231461</v>
      </c>
      <c r="C37" s="102">
        <f t="shared" si="1"/>
        <v>8723681264508092</v>
      </c>
      <c r="D37" s="97">
        <f t="shared" si="4"/>
        <v>19.505955877351333</v>
      </c>
      <c r="E37" s="98">
        <f t="shared" si="2"/>
        <v>609874912038827.63</v>
      </c>
      <c r="F37" s="98">
        <f t="shared" si="5"/>
        <v>1120743926339082.8</v>
      </c>
      <c r="G37" s="93">
        <f t="shared" si="6"/>
        <v>0.35240279287058757</v>
      </c>
      <c r="H37" s="129"/>
      <c r="I37" s="101"/>
      <c r="J37" s="102"/>
      <c r="K37" s="111"/>
      <c r="L37" s="98"/>
      <c r="P37" s="9"/>
    </row>
    <row r="38" spans="1:16" ht="12.75" x14ac:dyDescent="0.2">
      <c r="A38" s="94">
        <f t="shared" si="3"/>
        <v>17</v>
      </c>
      <c r="B38" s="95">
        <f t="shared" si="0"/>
        <v>25.108309847669688</v>
      </c>
      <c r="C38" s="96">
        <f t="shared" si="1"/>
        <v>8632816479268856</v>
      </c>
      <c r="D38" s="97">
        <f t="shared" si="4"/>
        <v>19.745057893434236</v>
      </c>
      <c r="E38" s="98">
        <f t="shared" si="2"/>
        <v>617350696457892.25</v>
      </c>
      <c r="F38" s="98">
        <f t="shared" si="5"/>
        <v>1221242876925251.3</v>
      </c>
      <c r="G38" s="99">
        <f t="shared" si="6"/>
        <v>0.33577333533366099</v>
      </c>
      <c r="H38" s="128"/>
      <c r="I38" s="95"/>
      <c r="J38" s="96"/>
      <c r="K38" s="111"/>
      <c r="L38" s="98"/>
      <c r="P38" s="9"/>
    </row>
    <row r="39" spans="1:16" ht="12.75" x14ac:dyDescent="0.2">
      <c r="A39" s="100">
        <f t="shared" si="3"/>
        <v>18</v>
      </c>
      <c r="B39" s="101">
        <f t="shared" si="0"/>
        <v>24.846784797309269</v>
      </c>
      <c r="C39" s="102">
        <f t="shared" si="1"/>
        <v>8542898130395899</v>
      </c>
      <c r="D39" s="97">
        <f t="shared" si="4"/>
        <v>19.933568086643504</v>
      </c>
      <c r="E39" s="98">
        <f t="shared" si="2"/>
        <v>623244672545237.88</v>
      </c>
      <c r="F39" s="98">
        <f t="shared" si="5"/>
        <v>1322701311990755</v>
      </c>
      <c r="G39" s="93">
        <f t="shared" si="6"/>
        <v>0.32027850592874979</v>
      </c>
      <c r="H39" s="129"/>
      <c r="I39" s="101"/>
      <c r="J39" s="102"/>
      <c r="K39" s="111"/>
      <c r="L39" s="98"/>
      <c r="P39" s="9"/>
    </row>
    <row r="40" spans="1:16" ht="12.75" x14ac:dyDescent="0.2">
      <c r="A40" s="94">
        <f t="shared" si="3"/>
        <v>19</v>
      </c>
      <c r="B40" s="95">
        <f t="shared" si="0"/>
        <v>24.587983759531976</v>
      </c>
      <c r="C40" s="96">
        <f t="shared" si="1"/>
        <v>8453916359925074</v>
      </c>
      <c r="D40" s="97">
        <f t="shared" si="4"/>
        <v>20.077244885409545</v>
      </c>
      <c r="E40" s="98">
        <f t="shared" si="2"/>
        <v>627736883824727.25</v>
      </c>
      <c r="F40" s="98">
        <f t="shared" si="5"/>
        <v>1424891037264547.8</v>
      </c>
      <c r="G40" s="99">
        <f t="shared" si="6"/>
        <v>0.3058210781287648</v>
      </c>
      <c r="H40" s="128"/>
      <c r="I40" s="95"/>
      <c r="J40" s="96"/>
      <c r="K40" s="111"/>
      <c r="L40" s="98"/>
      <c r="P40" s="9"/>
    </row>
    <row r="41" spans="1:16" ht="12.75" x14ac:dyDescent="0.2">
      <c r="A41" s="100">
        <f t="shared" si="3"/>
        <v>20</v>
      </c>
      <c r="B41" s="101">
        <f t="shared" si="0"/>
        <v>24.331878361359603</v>
      </c>
      <c r="C41" s="102">
        <f t="shared" si="1"/>
        <v>8365861412571565</v>
      </c>
      <c r="D41" s="97">
        <f t="shared" si="4"/>
        <v>20.181217768108166</v>
      </c>
      <c r="E41" s="98">
        <f t="shared" si="2"/>
        <v>630987709013144.25</v>
      </c>
      <c r="F41" s="98">
        <f t="shared" si="5"/>
        <v>1527609966638780.5</v>
      </c>
      <c r="G41" s="93">
        <f t="shared" si="6"/>
        <v>0.29231371650698074</v>
      </c>
      <c r="H41" s="129"/>
      <c r="I41" s="101"/>
      <c r="J41" s="102"/>
      <c r="K41" s="111"/>
      <c r="L41" s="98"/>
      <c r="P41" s="9"/>
    </row>
    <row r="42" spans="1:16" ht="12.75" x14ac:dyDescent="0.2">
      <c r="A42" s="94">
        <f t="shared" si="3"/>
        <v>21</v>
      </c>
      <c r="B42" s="95">
        <f t="shared" si="0"/>
        <v>24.078440525343385</v>
      </c>
      <c r="C42" s="96">
        <f t="shared" si="1"/>
        <v>8278723634660396</v>
      </c>
      <c r="D42" s="97">
        <f t="shared" si="4"/>
        <v>20.250055695004349</v>
      </c>
      <c r="E42" s="98">
        <f t="shared" si="2"/>
        <v>633140001619295.88</v>
      </c>
      <c r="F42" s="98">
        <f t="shared" si="5"/>
        <v>1630679269227968.3</v>
      </c>
      <c r="G42" s="99">
        <f t="shared" si="6"/>
        <v>0.27967780368895567</v>
      </c>
      <c r="H42" s="128"/>
      <c r="I42" s="95"/>
      <c r="J42" s="96"/>
      <c r="K42" s="111"/>
      <c r="L42" s="98"/>
      <c r="P42" s="9"/>
    </row>
    <row r="43" spans="1:16" ht="12.75" x14ac:dyDescent="0.2">
      <c r="A43" s="100">
        <f t="shared" si="3"/>
        <v>22</v>
      </c>
      <c r="B43" s="101">
        <f t="shared" si="0"/>
        <v>23.827642466485784</v>
      </c>
      <c r="C43" s="102">
        <f t="shared" si="1"/>
        <v>8192493473068078</v>
      </c>
      <c r="D43" s="97">
        <f t="shared" si="4"/>
        <v>20.287828097297194</v>
      </c>
      <c r="E43" s="98">
        <f t="shared" si="2"/>
        <v>634320996832793.38</v>
      </c>
      <c r="F43" s="98">
        <f t="shared" si="5"/>
        <v>1733940826851911.3</v>
      </c>
      <c r="G43" s="93">
        <f t="shared" si="6"/>
        <v>0.26784242793133117</v>
      </c>
      <c r="H43" s="129"/>
      <c r="I43" s="101"/>
      <c r="J43" s="102"/>
      <c r="K43" s="111"/>
      <c r="L43" s="98"/>
      <c r="P43" s="9"/>
    </row>
    <row r="44" spans="1:16" ht="13.5" thickBot="1" x14ac:dyDescent="0.25">
      <c r="A44" s="94">
        <f t="shared" si="3"/>
        <v>23</v>
      </c>
      <c r="B44" s="95">
        <f t="shared" si="0"/>
        <v>23.579456689194362</v>
      </c>
      <c r="C44" s="96">
        <f t="shared" si="1"/>
        <v>8107161474175274</v>
      </c>
      <c r="D44" s="97">
        <f t="shared" si="4"/>
        <v>20.298159232753424</v>
      </c>
      <c r="E44" s="98">
        <f t="shared" si="2"/>
        <v>634644011012013.75</v>
      </c>
      <c r="F44" s="98">
        <f t="shared" si="5"/>
        <v>1837254968179448.5</v>
      </c>
      <c r="G44" s="99">
        <f t="shared" si="6"/>
        <v>0.25674350624943443</v>
      </c>
      <c r="H44" s="128"/>
      <c r="I44" s="95"/>
      <c r="J44" s="96"/>
      <c r="K44" s="111"/>
      <c r="L44" s="98"/>
      <c r="P44" s="9"/>
    </row>
    <row r="45" spans="1:16" ht="13.5" thickBot="1" x14ac:dyDescent="0.25">
      <c r="A45" s="100">
        <f t="shared" si="3"/>
        <v>24</v>
      </c>
      <c r="B45" s="101">
        <f t="shared" si="0"/>
        <v>23.33385598426738</v>
      </c>
      <c r="C45" s="102">
        <f t="shared" si="1"/>
        <v>8022718282830378</v>
      </c>
      <c r="D45" s="97">
        <f t="shared" si="4"/>
        <v>20.284276629377569</v>
      </c>
      <c r="E45" s="98">
        <f t="shared" si="2"/>
        <v>634209956328102.88</v>
      </c>
      <c r="F45" s="98">
        <f t="shared" si="5"/>
        <v>1940498449442163</v>
      </c>
      <c r="G45" s="131">
        <f t="shared" si="6"/>
        <v>0.24632302240780102</v>
      </c>
      <c r="H45" s="137">
        <f>D45*Ausbeute</f>
        <v>18.864377265321139</v>
      </c>
      <c r="I45" s="138">
        <f>H45</f>
        <v>18.864377265321139</v>
      </c>
      <c r="J45" s="139">
        <f>E45*Ausbeute</f>
        <v>589815259385135.75</v>
      </c>
      <c r="K45" s="139">
        <f>F45*Ausbeute</f>
        <v>1804663557981211.8</v>
      </c>
      <c r="L45" s="140">
        <f>J45/(J45+K45)</f>
        <v>0.24632302240780105</v>
      </c>
      <c r="P45" s="9"/>
    </row>
    <row r="46" spans="1:16" ht="20.25" customHeight="1" x14ac:dyDescent="0.2">
      <c r="A46" s="94">
        <f t="shared" si="3"/>
        <v>25</v>
      </c>
      <c r="B46" s="95">
        <f t="shared" si="0"/>
        <v>23.09081342591076</v>
      </c>
      <c r="C46" s="96">
        <f t="shared" si="1"/>
        <v>7939154641323882</v>
      </c>
      <c r="D46" s="97">
        <f t="shared" si="4"/>
        <v>3.4363532186055177</v>
      </c>
      <c r="E46" s="98">
        <f t="shared" si="2"/>
        <v>107441318441860.38</v>
      </c>
      <c r="F46" s="98">
        <f t="shared" si="5"/>
        <v>17490447188209.83</v>
      </c>
      <c r="G46" s="99">
        <f t="shared" si="6"/>
        <v>0.86</v>
      </c>
      <c r="H46" s="132"/>
      <c r="I46" s="133">
        <f t="shared" ref="I46:I67" si="7">I45*EXP(-$I$4*dt)</f>
        <v>16.8127010414971</v>
      </c>
      <c r="J46" s="134">
        <f t="shared" ref="J46:J67" si="8">I46*10^9/$J$4</f>
        <v>525667372226747.13</v>
      </c>
      <c r="K46" s="135">
        <f>J46*($F$19/$E$19)+K45</f>
        <v>1890237316250682.3</v>
      </c>
      <c r="L46" s="136">
        <f t="shared" ref="L46:L67" si="9">J46/(J46+K46)</f>
        <v>0.21758613853182981</v>
      </c>
      <c r="P46" s="9"/>
    </row>
    <row r="47" spans="1:16" ht="12.75" x14ac:dyDescent="0.2">
      <c r="A47" s="100">
        <f t="shared" si="3"/>
        <v>26</v>
      </c>
      <c r="B47" s="101">
        <f t="shared" si="0"/>
        <v>22.850302368786192</v>
      </c>
      <c r="C47" s="102">
        <f t="shared" si="1"/>
        <v>7856461388373443</v>
      </c>
      <c r="D47" s="97">
        <f t="shared" si="4"/>
        <v>5.2108873603246417</v>
      </c>
      <c r="E47" s="98">
        <f t="shared" si="2"/>
        <v>162924057170263.72</v>
      </c>
      <c r="F47" s="98">
        <f t="shared" si="5"/>
        <v>44012968122903.922</v>
      </c>
      <c r="G47" s="93">
        <f t="shared" si="6"/>
        <v>0.78731226052684022</v>
      </c>
      <c r="H47" s="129"/>
      <c r="I47" s="101">
        <f t="shared" si="7"/>
        <v>14.984163661229962</v>
      </c>
      <c r="J47" s="102">
        <f t="shared" si="8"/>
        <v>468496163547608.25</v>
      </c>
      <c r="K47" s="111">
        <f>J47*($F$19/$E$19)+K46</f>
        <v>1966504133572386</v>
      </c>
      <c r="L47" s="98">
        <f t="shared" si="9"/>
        <v>0.19240086504372253</v>
      </c>
      <c r="P47" s="9"/>
    </row>
    <row r="48" spans="1:16" ht="12.75" x14ac:dyDescent="0.2">
      <c r="A48" s="94">
        <f t="shared" si="3"/>
        <v>27</v>
      </c>
      <c r="B48" s="95">
        <f t="shared" si="0"/>
        <v>22.612296445089889</v>
      </c>
      <c r="C48" s="96">
        <f t="shared" si="1"/>
        <v>7774629458119495</v>
      </c>
      <c r="D48" s="97">
        <f t="shared" si="4"/>
        <v>6.7700483246595748</v>
      </c>
      <c r="E48" s="98">
        <f t="shared" si="2"/>
        <v>211672919413012.72</v>
      </c>
      <c r="F48" s="98">
        <f t="shared" si="5"/>
        <v>78471350352929.25</v>
      </c>
      <c r="G48" s="99">
        <f t="shared" si="6"/>
        <v>0.72954368384999735</v>
      </c>
      <c r="H48" s="128"/>
      <c r="I48" s="95">
        <f t="shared" si="7"/>
        <v>13.35449670295996</v>
      </c>
      <c r="J48" s="96">
        <f t="shared" si="8"/>
        <v>417542854769671.06</v>
      </c>
      <c r="K48" s="111">
        <f>J48*($F$19/$E$19)+K47</f>
        <v>2034476226209309.3</v>
      </c>
      <c r="L48" s="98">
        <f t="shared" si="9"/>
        <v>0.17028532037481742</v>
      </c>
      <c r="P48" s="9"/>
    </row>
    <row r="49" spans="1:16" ht="13.5" thickBot="1" x14ac:dyDescent="0.25">
      <c r="A49" s="100">
        <f t="shared" si="3"/>
        <v>28</v>
      </c>
      <c r="B49" s="101">
        <f t="shared" si="0"/>
        <v>22.376769561661863</v>
      </c>
      <c r="C49" s="102">
        <f t="shared" si="1"/>
        <v>7693649879131345</v>
      </c>
      <c r="D49" s="97">
        <f t="shared" si="4"/>
        <v>8.1374930116383339</v>
      </c>
      <c r="E49" s="98">
        <f t="shared" si="2"/>
        <v>254427563862786.59</v>
      </c>
      <c r="F49" s="98">
        <f t="shared" si="5"/>
        <v>119889790981754.97</v>
      </c>
      <c r="G49" s="93">
        <f t="shared" si="6"/>
        <v>0.67971084046705066</v>
      </c>
      <c r="H49" s="129"/>
      <c r="I49" s="101">
        <f t="shared" si="7"/>
        <v>11.902071161356318</v>
      </c>
      <c r="J49" s="102">
        <f t="shared" si="8"/>
        <v>372131191532137.44</v>
      </c>
      <c r="K49" s="111">
        <f>J49*($F$19/$E$19)+K48</f>
        <v>2095055722505238.5</v>
      </c>
      <c r="L49" s="98">
        <f t="shared" si="9"/>
        <v>0.15083218438572665</v>
      </c>
      <c r="P49" s="9"/>
    </row>
    <row r="50" spans="1:16" ht="13.5" thickBot="1" x14ac:dyDescent="0.25">
      <c r="A50" s="94">
        <f t="shared" si="3"/>
        <v>29</v>
      </c>
      <c r="B50" s="95">
        <f t="shared" si="0"/>
        <v>22.143695897125252</v>
      </c>
      <c r="C50" s="96">
        <f t="shared" si="1"/>
        <v>7613513773423617</v>
      </c>
      <c r="D50" s="97">
        <f t="shared" si="4"/>
        <v>9.3343029861110001</v>
      </c>
      <c r="E50" s="98">
        <f t="shared" si="2"/>
        <v>291847128558727.06</v>
      </c>
      <c r="F50" s="98">
        <f t="shared" si="5"/>
        <v>167399788654105.88</v>
      </c>
      <c r="G50" s="99">
        <f t="shared" si="6"/>
        <v>0.63549066443373359</v>
      </c>
      <c r="H50" s="137">
        <f>D50*Ausbeute</f>
        <v>8.6809017770832302</v>
      </c>
      <c r="I50" s="138">
        <f>H50</f>
        <v>8.6809017770832302</v>
      </c>
      <c r="J50" s="139">
        <f>E50*Ausbeute</f>
        <v>271417829559616.19</v>
      </c>
      <c r="K50" s="139">
        <f>F50*Ausbeute</f>
        <v>155681803448318.47</v>
      </c>
      <c r="L50" s="140">
        <f>J50/(J50+K50)</f>
        <v>0.6354906644337337</v>
      </c>
      <c r="P50" s="9"/>
    </row>
    <row r="51" spans="1:16" ht="12.75" x14ac:dyDescent="0.2">
      <c r="A51" s="100">
        <f t="shared" si="3"/>
        <v>30</v>
      </c>
      <c r="B51" s="101">
        <f t="shared" si="0"/>
        <v>21.913049899055455</v>
      </c>
      <c r="C51" s="102">
        <f t="shared" si="1"/>
        <v>7534212355482929</v>
      </c>
      <c r="D51" s="97">
        <f t="shared" si="4"/>
        <v>2.6424915066276089</v>
      </c>
      <c r="E51" s="98">
        <f t="shared" si="2"/>
        <v>82620369147820.297</v>
      </c>
      <c r="F51" s="98">
        <f t="shared" si="5"/>
        <v>13449827535691.678</v>
      </c>
      <c r="G51" s="93">
        <f t="shared" si="6"/>
        <v>0.86</v>
      </c>
      <c r="H51" s="129"/>
      <c r="I51" s="101">
        <f t="shared" si="7"/>
        <v>7.7367730880257435</v>
      </c>
      <c r="J51" s="102">
        <f t="shared" si="8"/>
        <v>241898619898076.91</v>
      </c>
      <c r="K51" s="111">
        <f t="shared" ref="K51:K67" si="10">J51*($F$19/$E$19)+K50</f>
        <v>195060648548005.41</v>
      </c>
      <c r="L51" s="98">
        <f t="shared" si="9"/>
        <v>0.55359535170936758</v>
      </c>
      <c r="P51" s="9"/>
    </row>
    <row r="52" spans="1:16" ht="12.75" x14ac:dyDescent="0.2">
      <c r="A52" s="94">
        <f t="shared" si="3"/>
        <v>31</v>
      </c>
      <c r="B52" s="95">
        <f t="shared" si="0"/>
        <v>21.684806281178776</v>
      </c>
      <c r="C52" s="96">
        <f t="shared" si="1"/>
        <v>7455736931304722</v>
      </c>
      <c r="D52" s="97">
        <f t="shared" si="4"/>
        <v>4.3937914547284249</v>
      </c>
      <c r="E52" s="98">
        <f t="shared" si="2"/>
        <v>137376665558894.72</v>
      </c>
      <c r="F52" s="98">
        <f t="shared" si="5"/>
        <v>35813470766209.422</v>
      </c>
      <c r="G52" s="99">
        <f t="shared" si="6"/>
        <v>0.79321298818668229</v>
      </c>
      <c r="H52" s="128"/>
      <c r="I52" s="95">
        <f t="shared" si="7"/>
        <v>6.8953271621639614</v>
      </c>
      <c r="J52" s="96">
        <f t="shared" si="8"/>
        <v>215589898436431.34</v>
      </c>
      <c r="K52" s="111">
        <f t="shared" si="10"/>
        <v>230156678526029.13</v>
      </c>
      <c r="L52" s="98">
        <f t="shared" si="9"/>
        <v>0.48366024458464368</v>
      </c>
      <c r="P52" s="9"/>
    </row>
    <row r="53" spans="1:16" ht="12.75" x14ac:dyDescent="0.2">
      <c r="A53" s="100">
        <f t="shared" si="3"/>
        <v>32</v>
      </c>
      <c r="B53" s="101">
        <f t="shared" si="0"/>
        <v>21.458940020600206</v>
      </c>
      <c r="C53" s="102">
        <f t="shared" si="1"/>
        <v>7378078897440109</v>
      </c>
      <c r="D53" s="97">
        <f t="shared" si="4"/>
        <v>5.9333864693004337</v>
      </c>
      <c r="E53" s="98">
        <f t="shared" si="2"/>
        <v>185513777115563.56</v>
      </c>
      <c r="F53" s="98">
        <f t="shared" si="5"/>
        <v>66013387971068.609</v>
      </c>
      <c r="G53" s="93">
        <f t="shared" si="6"/>
        <v>0.73754966805143307</v>
      </c>
      <c r="H53" s="129"/>
      <c r="I53" s="101">
        <f t="shared" si="7"/>
        <v>6.145396295370567</v>
      </c>
      <c r="J53" s="102">
        <f t="shared" si="8"/>
        <v>192142494766669.38</v>
      </c>
      <c r="K53" s="111">
        <f t="shared" si="10"/>
        <v>261435689301998.56</v>
      </c>
      <c r="L53" s="98">
        <f t="shared" si="9"/>
        <v>0.42361493897947394</v>
      </c>
      <c r="P53" s="9"/>
    </row>
    <row r="54" spans="1:16" ht="12.75" x14ac:dyDescent="0.2">
      <c r="A54" s="94">
        <f t="shared" si="3"/>
        <v>33</v>
      </c>
      <c r="B54" s="95">
        <f t="shared" si="0"/>
        <v>21.235426355060131</v>
      </c>
      <c r="C54" s="96">
        <f t="shared" si="1"/>
        <v>7301229740052671</v>
      </c>
      <c r="D54" s="97">
        <f t="shared" si="4"/>
        <v>7.2845226070460427</v>
      </c>
      <c r="E54" s="98">
        <f t="shared" si="2"/>
        <v>227758517047374.41</v>
      </c>
      <c r="F54" s="98">
        <f t="shared" si="5"/>
        <v>103090355862501.66</v>
      </c>
      <c r="G54" s="99">
        <f t="shared" si="6"/>
        <v>0.68840650731011044</v>
      </c>
      <c r="H54" s="128"/>
      <c r="I54" s="95">
        <f t="shared" si="7"/>
        <v>5.4770273750581859</v>
      </c>
      <c r="J54" s="96">
        <f t="shared" si="8"/>
        <v>171245214005448.34</v>
      </c>
      <c r="K54" s="111">
        <f t="shared" si="10"/>
        <v>289312817163350.63</v>
      </c>
      <c r="L54" s="98">
        <f t="shared" si="9"/>
        <v>0.37182114395196664</v>
      </c>
      <c r="P54" s="9"/>
    </row>
    <row r="55" spans="1:16" ht="12.75" x14ac:dyDescent="0.2">
      <c r="A55" s="100">
        <f t="shared" si="3"/>
        <v>34</v>
      </c>
      <c r="B55" s="101">
        <f t="shared" si="0"/>
        <v>21.014240780219556</v>
      </c>
      <c r="C55" s="102">
        <f t="shared" si="1"/>
        <v>7225181033985046</v>
      </c>
      <c r="D55" s="97">
        <f t="shared" si="4"/>
        <v>8.4679153963381601</v>
      </c>
      <c r="E55" s="98">
        <f t="shared" si="2"/>
        <v>264758578865155.69</v>
      </c>
      <c r="F55" s="98">
        <f t="shared" si="5"/>
        <v>146190589631247.94</v>
      </c>
      <c r="G55" s="93">
        <f t="shared" si="6"/>
        <v>0.64426113777979988</v>
      </c>
      <c r="H55" s="129"/>
      <c r="I55" s="101">
        <f t="shared" si="7"/>
        <v>4.8813497820693259</v>
      </c>
      <c r="J55" s="102">
        <f t="shared" si="8"/>
        <v>152620706603101.47</v>
      </c>
      <c r="K55" s="111">
        <f t="shared" si="10"/>
        <v>314158048470832.25</v>
      </c>
      <c r="L55" s="98">
        <f t="shared" si="9"/>
        <v>0.32696583754958525</v>
      </c>
      <c r="P55" s="9"/>
    </row>
    <row r="56" spans="1:16" ht="12.75" x14ac:dyDescent="0.2">
      <c r="A56" s="94">
        <f t="shared" si="3"/>
        <v>35</v>
      </c>
      <c r="B56" s="95">
        <f t="shared" si="0"/>
        <v>20.795359046973665</v>
      </c>
      <c r="C56" s="96">
        <f t="shared" si="1"/>
        <v>7149924441835280</v>
      </c>
      <c r="D56" s="97">
        <f t="shared" si="4"/>
        <v>9.5020250796732348</v>
      </c>
      <c r="E56" s="98">
        <f t="shared" si="2"/>
        <v>297091142115479.06</v>
      </c>
      <c r="F56" s="98">
        <f t="shared" si="5"/>
        <v>194554263929116.63</v>
      </c>
      <c r="G56" s="99">
        <f t="shared" si="6"/>
        <v>0.60427930061555546</v>
      </c>
      <c r="H56" s="128"/>
      <c r="I56" s="95">
        <f t="shared" si="7"/>
        <v>4.3504576594626059</v>
      </c>
      <c r="J56" s="96">
        <f t="shared" si="8"/>
        <v>136021787349273.8</v>
      </c>
      <c r="K56" s="111">
        <f t="shared" si="10"/>
        <v>336301130132341.94</v>
      </c>
      <c r="L56" s="98">
        <f t="shared" si="9"/>
        <v>0.28798472891074184</v>
      </c>
      <c r="P56" s="9"/>
    </row>
    <row r="57" spans="1:16" ht="12.75" x14ac:dyDescent="0.2">
      <c r="A57" s="100">
        <f t="shared" si="3"/>
        <v>36</v>
      </c>
      <c r="B57" s="101">
        <f t="shared" si="0"/>
        <v>20.578757158793305</v>
      </c>
      <c r="C57" s="102">
        <f t="shared" si="1"/>
        <v>7075451713042755</v>
      </c>
      <c r="D57" s="97">
        <f t="shared" si="4"/>
        <v>10.403301920701374</v>
      </c>
      <c r="E57" s="98">
        <f t="shared" si="2"/>
        <v>325270542171586.75</v>
      </c>
      <c r="F57" s="98">
        <f t="shared" si="5"/>
        <v>247505282422165.63</v>
      </c>
      <c r="G57" s="93">
        <f t="shared" si="6"/>
        <v>0.56788455134657345</v>
      </c>
      <c r="H57" s="129"/>
      <c r="I57" s="101">
        <f t="shared" si="7"/>
        <v>3.8773049856618651</v>
      </c>
      <c r="J57" s="102">
        <f t="shared" si="8"/>
        <v>121228154720881.64</v>
      </c>
      <c r="K57" s="111">
        <f t="shared" si="10"/>
        <v>356035946017136.63</v>
      </c>
      <c r="L57" s="98">
        <f t="shared" si="9"/>
        <v>0.25400643906260756</v>
      </c>
      <c r="P57" s="9"/>
    </row>
    <row r="58" spans="1:16" ht="12.75" x14ac:dyDescent="0.2">
      <c r="A58" s="94">
        <f t="shared" si="3"/>
        <v>37</v>
      </c>
      <c r="B58" s="95">
        <f t="shared" si="0"/>
        <v>20.36441136909421</v>
      </c>
      <c r="C58" s="96">
        <f t="shared" si="1"/>
        <v>7001754682983682</v>
      </c>
      <c r="D58" s="97">
        <f t="shared" si="4"/>
        <v>11.186404831591389</v>
      </c>
      <c r="E58" s="98">
        <f t="shared" si="2"/>
        <v>349755105855591.63</v>
      </c>
      <c r="F58" s="98">
        <f t="shared" si="5"/>
        <v>304442160119587.5</v>
      </c>
      <c r="G58" s="99">
        <f t="shared" si="6"/>
        <v>0.53463247868244934</v>
      </c>
      <c r="H58" s="128"/>
      <c r="I58" s="95">
        <f t="shared" si="7"/>
        <v>3.4556120593747788</v>
      </c>
      <c r="J58" s="96">
        <f t="shared" si="8"/>
        <v>108043467031448.88</v>
      </c>
      <c r="K58" s="111">
        <f t="shared" si="10"/>
        <v>373624417394349.25</v>
      </c>
      <c r="L58" s="98">
        <f t="shared" si="9"/>
        <v>0.22431112915125895</v>
      </c>
      <c r="P58" s="9"/>
    </row>
    <row r="59" spans="1:16" ht="12.75" x14ac:dyDescent="0.2">
      <c r="A59" s="100">
        <f t="shared" si="3"/>
        <v>38</v>
      </c>
      <c r="B59" s="101">
        <f t="shared" si="0"/>
        <v>20.152298178633611</v>
      </c>
      <c r="C59" s="102">
        <f t="shared" si="1"/>
        <v>6928825272075981</v>
      </c>
      <c r="D59" s="97">
        <f t="shared" si="4"/>
        <v>11.864396222394737</v>
      </c>
      <c r="E59" s="98">
        <f t="shared" si="2"/>
        <v>370953243615627.44</v>
      </c>
      <c r="F59" s="98">
        <f t="shared" si="5"/>
        <v>364829897452364.06</v>
      </c>
      <c r="G59" s="93">
        <f t="shared" si="6"/>
        <v>0.50416110795524294</v>
      </c>
      <c r="H59" s="129"/>
      <c r="I59" s="101">
        <f t="shared" si="7"/>
        <v>3.0797821551450637</v>
      </c>
      <c r="J59" s="102">
        <f t="shared" si="8"/>
        <v>96292736576357.641</v>
      </c>
      <c r="K59" s="111">
        <f t="shared" si="10"/>
        <v>389299979162593.5</v>
      </c>
      <c r="L59" s="98">
        <f t="shared" si="9"/>
        <v>0.1982993843509866</v>
      </c>
      <c r="P59" s="9"/>
    </row>
    <row r="60" spans="1:16" ht="12.75" x14ac:dyDescent="0.2">
      <c r="A60" s="94">
        <f t="shared" si="3"/>
        <v>39</v>
      </c>
      <c r="B60" s="95">
        <f t="shared" si="0"/>
        <v>19.942394332933919</v>
      </c>
      <c r="C60" s="96">
        <f t="shared" si="1"/>
        <v>6856655484893497</v>
      </c>
      <c r="D60" s="97">
        <f t="shared" si="4"/>
        <v>12.448915658489296</v>
      </c>
      <c r="E60" s="98">
        <f t="shared" si="2"/>
        <v>389228879114581.56</v>
      </c>
      <c r="F60" s="98">
        <f t="shared" si="5"/>
        <v>428192738238458.75</v>
      </c>
      <c r="G60" s="99">
        <f t="shared" si="6"/>
        <v>0.47616660833484609</v>
      </c>
      <c r="H60" s="128"/>
      <c r="I60" s="95">
        <f t="shared" si="7"/>
        <v>2.7448272433874124</v>
      </c>
      <c r="J60" s="96">
        <f t="shared" si="8"/>
        <v>85820007189003.469</v>
      </c>
      <c r="K60" s="111">
        <f t="shared" si="10"/>
        <v>403270678007315</v>
      </c>
      <c r="L60" s="98">
        <f t="shared" si="9"/>
        <v>0.17546849651114446</v>
      </c>
      <c r="P60" s="9"/>
    </row>
    <row r="61" spans="1:16" ht="12.75" x14ac:dyDescent="0.2">
      <c r="A61" s="100">
        <f t="shared" si="3"/>
        <v>40</v>
      </c>
      <c r="B61" s="101">
        <f t="shared" si="0"/>
        <v>19.734676819733327</v>
      </c>
      <c r="C61" s="102">
        <f t="shared" si="1"/>
        <v>6785237409289445</v>
      </c>
      <c r="D61" s="97">
        <f t="shared" si="4"/>
        <v>12.950334630923692</v>
      </c>
      <c r="E61" s="98">
        <f t="shared" si="2"/>
        <v>404906288293133.94</v>
      </c>
      <c r="F61" s="98">
        <f t="shared" si="5"/>
        <v>494107715402457.31</v>
      </c>
      <c r="G61" s="93">
        <f t="shared" si="6"/>
        <v>0.45038930053222664</v>
      </c>
      <c r="H61" s="129"/>
      <c r="I61" s="101">
        <f t="shared" si="7"/>
        <v>2.4463017890584768</v>
      </c>
      <c r="J61" s="102">
        <f t="shared" si="8"/>
        <v>76486284384287.859</v>
      </c>
      <c r="K61" s="111">
        <f t="shared" si="10"/>
        <v>415721933604757.19</v>
      </c>
      <c r="L61" s="98">
        <f t="shared" si="9"/>
        <v>0.155394163666707</v>
      </c>
      <c r="P61" s="9"/>
    </row>
    <row r="62" spans="1:16" ht="12.75" x14ac:dyDescent="0.2">
      <c r="A62" s="94">
        <f t="shared" si="3"/>
        <v>41</v>
      </c>
      <c r="B62" s="95">
        <f t="shared" si="0"/>
        <v>19.529122866462899</v>
      </c>
      <c r="C62" s="96">
        <f t="shared" si="1"/>
        <v>6714563215528988</v>
      </c>
      <c r="D62" s="97">
        <f t="shared" si="4"/>
        <v>13.377894493812095</v>
      </c>
      <c r="E62" s="98">
        <f t="shared" si="2"/>
        <v>418274412132333.69</v>
      </c>
      <c r="F62" s="98">
        <f t="shared" si="5"/>
        <v>562198898772837.25</v>
      </c>
      <c r="G62" s="99">
        <f t="shared" si="6"/>
        <v>0.42660458727447009</v>
      </c>
      <c r="H62" s="128"/>
      <c r="I62" s="95">
        <f t="shared" si="7"/>
        <v>2.1802437503372052</v>
      </c>
      <c r="J62" s="96">
        <f t="shared" si="8"/>
        <v>68167690618228.773</v>
      </c>
      <c r="K62" s="111">
        <f t="shared" si="10"/>
        <v>426818999519352.56</v>
      </c>
      <c r="L62" s="98">
        <f t="shared" si="9"/>
        <v>0.13771620929702494</v>
      </c>
      <c r="P62" s="9"/>
    </row>
    <row r="63" spans="1:16" ht="12.75" x14ac:dyDescent="0.2">
      <c r="A63" s="100">
        <f t="shared" si="3"/>
        <v>42</v>
      </c>
      <c r="B63" s="101">
        <f t="shared" si="0"/>
        <v>19.325709937749956</v>
      </c>
      <c r="C63" s="102">
        <f t="shared" si="1"/>
        <v>6644625155430832</v>
      </c>
      <c r="D63" s="97">
        <f t="shared" si="4"/>
        <v>13.739829399521584</v>
      </c>
      <c r="E63" s="98">
        <f t="shared" si="2"/>
        <v>429590700355852.88</v>
      </c>
      <c r="F63" s="98">
        <f t="shared" si="5"/>
        <v>632132268598208.63</v>
      </c>
      <c r="G63" s="93">
        <f t="shared" si="6"/>
        <v>0.4046165646948911</v>
      </c>
      <c r="H63" s="129"/>
      <c r="I63" s="101">
        <f t="shared" si="7"/>
        <v>1.9431219942466444</v>
      </c>
      <c r="J63" s="102">
        <f t="shared" si="8"/>
        <v>60753821180221</v>
      </c>
      <c r="K63" s="111">
        <f t="shared" si="10"/>
        <v>436709156455667.63</v>
      </c>
      <c r="L63" s="98">
        <f t="shared" si="9"/>
        <v>0.12212732185406759</v>
      </c>
      <c r="P63" s="9"/>
    </row>
    <row r="64" spans="1:16" ht="12.75" x14ac:dyDescent="0.2">
      <c r="A64" s="94">
        <f t="shared" si="3"/>
        <v>43</v>
      </c>
      <c r="B64" s="95">
        <f t="shared" si="0"/>
        <v>19.124415732947476</v>
      </c>
      <c r="C64" s="96">
        <f t="shared" si="1"/>
        <v>6575415561517786</v>
      </c>
      <c r="D64" s="97">
        <f t="shared" si="4"/>
        <v>14.043475863283881</v>
      </c>
      <c r="E64" s="98">
        <f t="shared" si="2"/>
        <v>439084537086661.56</v>
      </c>
      <c r="F64" s="98">
        <f t="shared" si="5"/>
        <v>703611146728595.38</v>
      </c>
      <c r="G64" s="99">
        <f t="shared" si="6"/>
        <v>0.3842532559680602</v>
      </c>
      <c r="H64" s="128"/>
      <c r="I64" s="95">
        <f t="shared" si="7"/>
        <v>1.7317894313152318</v>
      </c>
      <c r="J64" s="96">
        <f t="shared" si="8"/>
        <v>54146278897282.313</v>
      </c>
      <c r="K64" s="111">
        <f t="shared" si="10"/>
        <v>445523666973829.88</v>
      </c>
      <c r="L64" s="98">
        <f t="shared" si="9"/>
        <v>0.10836408982510451</v>
      </c>
      <c r="P64" s="9"/>
    </row>
    <row r="65" spans="1:16" ht="12.75" x14ac:dyDescent="0.2">
      <c r="A65" s="100">
        <f t="shared" si="3"/>
        <v>44</v>
      </c>
      <c r="B65" s="101">
        <f t="shared" si="0"/>
        <v>18.925218183689225</v>
      </c>
      <c r="C65" s="102">
        <f t="shared" si="1"/>
        <v>6506926846176152</v>
      </c>
      <c r="D65" s="97">
        <f t="shared" si="4"/>
        <v>14.29537041140817</v>
      </c>
      <c r="E65" s="98">
        <f t="shared" si="2"/>
        <v>446960293924537.81</v>
      </c>
      <c r="F65" s="98">
        <f t="shared" si="5"/>
        <v>776372124809334.13</v>
      </c>
      <c r="G65" s="93">
        <f t="shared" si="6"/>
        <v>0.36536291124135667</v>
      </c>
      <c r="H65" s="129"/>
      <c r="I65" s="101">
        <f t="shared" si="7"/>
        <v>1.5434412472789152</v>
      </c>
      <c r="J65" s="102">
        <f t="shared" si="8"/>
        <v>48257368202821.164</v>
      </c>
      <c r="K65" s="111">
        <f t="shared" si="10"/>
        <v>453379517611498.44</v>
      </c>
      <c r="L65" s="98">
        <f t="shared" si="9"/>
        <v>9.6199800228971954E-2</v>
      </c>
      <c r="P65" s="9"/>
    </row>
    <row r="66" spans="1:16" ht="12.75" x14ac:dyDescent="0.2">
      <c r="A66" s="94">
        <f t="shared" si="3"/>
        <v>45</v>
      </c>
      <c r="B66" s="95">
        <f t="shared" si="0"/>
        <v>18.728095451470331</v>
      </c>
      <c r="C66" s="96">
        <f t="shared" si="1"/>
        <v>6439151500823875</v>
      </c>
      <c r="D66" s="97">
        <f t="shared" si="4"/>
        <v>14.501336609116441</v>
      </c>
      <c r="E66" s="98">
        <f t="shared" si="2"/>
        <v>453400050965932.31</v>
      </c>
      <c r="F66" s="98">
        <f t="shared" si="5"/>
        <v>850181435431695.25</v>
      </c>
      <c r="G66" s="99">
        <f t="shared" si="6"/>
        <v>0.34781105415885988</v>
      </c>
      <c r="H66" s="128"/>
      <c r="I66" s="95">
        <f t="shared" si="7"/>
        <v>1.3755776774735771</v>
      </c>
      <c r="J66" s="96">
        <f t="shared" si="8"/>
        <v>43008931237554.352</v>
      </c>
      <c r="K66" s="111">
        <f t="shared" si="10"/>
        <v>460380971533891</v>
      </c>
      <c r="L66" s="98">
        <f t="shared" si="9"/>
        <v>8.5438605345013727E-2</v>
      </c>
      <c r="P66" s="9"/>
    </row>
    <row r="67" spans="1:16" ht="12.75" x14ac:dyDescent="0.2">
      <c r="A67" s="100">
        <f t="shared" si="3"/>
        <v>46</v>
      </c>
      <c r="B67" s="101">
        <f t="shared" si="0"/>
        <v>18.533025925253096</v>
      </c>
      <c r="C67" s="102">
        <f t="shared" si="1"/>
        <v>6372082095087368</v>
      </c>
      <c r="D67" s="97">
        <f t="shared" si="4"/>
        <v>14.666562623068398</v>
      </c>
      <c r="E67" s="98">
        <f t="shared" si="2"/>
        <v>458566021880614.69</v>
      </c>
      <c r="F67" s="98">
        <f t="shared" si="5"/>
        <v>924831718063423.25</v>
      </c>
      <c r="G67" s="93">
        <f t="shared" si="6"/>
        <v>0.33147807650687999</v>
      </c>
      <c r="H67" s="129"/>
      <c r="I67" s="101">
        <f t="shared" si="7"/>
        <v>1.2259708298580014</v>
      </c>
      <c r="J67" s="102">
        <f t="shared" si="8"/>
        <v>38331310535259.141</v>
      </c>
      <c r="K67" s="111">
        <f t="shared" si="10"/>
        <v>466620952318700.63</v>
      </c>
      <c r="L67" s="98">
        <f t="shared" si="9"/>
        <v>7.5910760986816622E-2</v>
      </c>
      <c r="P67" s="9"/>
    </row>
    <row r="68" spans="1:16" ht="13.5" thickBot="1" x14ac:dyDescent="0.25">
      <c r="A68" s="94">
        <f t="shared" si="3"/>
        <v>47</v>
      </c>
      <c r="B68" s="95">
        <f t="shared" si="0"/>
        <v>18.339988219097712</v>
      </c>
      <c r="C68" s="96">
        <f t="shared" si="1"/>
        <v>6305711275986889</v>
      </c>
      <c r="D68" s="97">
        <f t="shared" si="4"/>
        <v>14.79567034801871</v>
      </c>
      <c r="E68" s="98">
        <f t="shared" si="2"/>
        <v>462602715231748.13</v>
      </c>
      <c r="F68" s="98">
        <f t="shared" si="5"/>
        <v>1000139136822079.9</v>
      </c>
      <c r="G68" s="99">
        <f t="shared" si="6"/>
        <v>0.31625724975477398</v>
      </c>
      <c r="H68" s="128"/>
      <c r="I68" s="95"/>
      <c r="J68" s="96"/>
      <c r="K68" s="111"/>
      <c r="L68" s="98"/>
      <c r="P68" s="9"/>
    </row>
    <row r="69" spans="1:16" ht="13.5" thickBot="1" x14ac:dyDescent="0.25">
      <c r="A69" s="100">
        <f t="shared" si="3"/>
        <v>48</v>
      </c>
      <c r="B69" s="101">
        <f t="shared" si="0"/>
        <v>18.148961169817682</v>
      </c>
      <c r="C69" s="102">
        <f t="shared" si="1"/>
        <v>6240031767130429</v>
      </c>
      <c r="D69" s="97">
        <f t="shared" si="4"/>
        <v>14.892777015087875</v>
      </c>
      <c r="E69" s="98">
        <f t="shared" si="2"/>
        <v>465638860725440.88</v>
      </c>
      <c r="F69" s="98">
        <f t="shared" si="5"/>
        <v>1075940811823895.9</v>
      </c>
      <c r="G69" s="93">
        <f t="shared" si="6"/>
        <v>0.30205306220430755</v>
      </c>
      <c r="H69" s="137">
        <f>D69*Ausbeute</f>
        <v>13.850282624031724</v>
      </c>
      <c r="I69" s="138">
        <f>H69</f>
        <v>13.850282624031724</v>
      </c>
      <c r="J69" s="139">
        <f>E69*Ausbeute</f>
        <v>433044140474660.06</v>
      </c>
      <c r="K69" s="139">
        <f>F69*Ausbeute</f>
        <v>1000624954996223.3</v>
      </c>
      <c r="L69" s="140">
        <f>J69/(J69+K69)</f>
        <v>0.30205306220430755</v>
      </c>
      <c r="P69" s="9"/>
    </row>
    <row r="70" spans="1:16" ht="21" customHeight="1" x14ac:dyDescent="0.2">
      <c r="A70" s="94">
        <f t="shared" si="3"/>
        <v>49</v>
      </c>
      <c r="B70" s="95">
        <f t="shared" si="0"/>
        <v>17.959923834659644</v>
      </c>
      <c r="C70" s="96">
        <f t="shared" si="1"/>
        <v>6175036367915981</v>
      </c>
      <c r="D70" s="97">
        <f t="shared" si="4"/>
        <v>2.6176143402678749</v>
      </c>
      <c r="E70" s="98">
        <f t="shared" si="2"/>
        <v>81842557501940.672</v>
      </c>
      <c r="F70" s="98">
        <f t="shared" si="5"/>
        <v>13323207035199.645</v>
      </c>
      <c r="G70" s="99">
        <f t="shared" si="6"/>
        <v>0.86</v>
      </c>
      <c r="H70" s="128"/>
      <c r="I70" s="95">
        <f t="shared" ref="I70:I91" si="11">I69*EXP(-$I$4*dt)</f>
        <v>12.343935759075439</v>
      </c>
      <c r="J70" s="96">
        <f t="shared" ref="J70:J91" si="12">I70*10^9/$J$4</f>
        <v>385946568454009.88</v>
      </c>
      <c r="K70" s="111">
        <f>J70*($F$19/$E$19)+K69</f>
        <v>1063453466139899.3</v>
      </c>
      <c r="L70" s="98">
        <f>J70/(J70+K70)</f>
        <v>0.26628022577779492</v>
      </c>
      <c r="P70" s="9"/>
    </row>
    <row r="71" spans="1:16" ht="12.75" x14ac:dyDescent="0.2">
      <c r="A71" s="100">
        <f t="shared" si="3"/>
        <v>50</v>
      </c>
      <c r="B71" s="101">
        <f t="shared" si="0"/>
        <v>17.772855489007355</v>
      </c>
      <c r="C71" s="102">
        <f t="shared" si="1"/>
        <v>6110717952742108</v>
      </c>
      <c r="D71" s="97">
        <f t="shared" si="4"/>
        <v>4.0038381501092761</v>
      </c>
      <c r="E71" s="98">
        <f t="shared" si="2"/>
        <v>125184351639534.67</v>
      </c>
      <c r="F71" s="98">
        <f t="shared" si="5"/>
        <v>33702054976519.242</v>
      </c>
      <c r="G71" s="93">
        <f t="shared" si="6"/>
        <v>0.78788585068853856</v>
      </c>
      <c r="H71" s="129"/>
      <c r="I71" s="101">
        <f t="shared" si="11"/>
        <v>11.001418105345973</v>
      </c>
      <c r="J71" s="102">
        <f t="shared" si="12"/>
        <v>343971294792619.31</v>
      </c>
      <c r="K71" s="111">
        <f t="shared" ref="K71:K91" si="13">J71*($F$19/$E$19)+K70</f>
        <v>1119448793199162.9</v>
      </c>
      <c r="L71" s="98">
        <f t="shared" ref="L71:L91" si="14">J71/(J71+K71)</f>
        <v>0.23504617547285633</v>
      </c>
      <c r="P71" s="9"/>
    </row>
    <row r="72" spans="1:16" ht="12.75" x14ac:dyDescent="0.2">
      <c r="A72" s="94">
        <f t="shared" si="3"/>
        <v>51</v>
      </c>
      <c r="B72" s="95">
        <f t="shared" si="0"/>
        <v>17.587735624109623</v>
      </c>
      <c r="C72" s="96">
        <f t="shared" si="1"/>
        <v>6047069470226767</v>
      </c>
      <c r="D72" s="97">
        <f t="shared" si="4"/>
        <v>5.2218932163152552</v>
      </c>
      <c r="E72" s="98">
        <f t="shared" si="2"/>
        <v>163268167220362.84</v>
      </c>
      <c r="F72" s="98">
        <f t="shared" si="5"/>
        <v>60280593826345.75</v>
      </c>
      <c r="G72" s="99">
        <f t="shared" si="6"/>
        <v>0.73034700105651384</v>
      </c>
      <c r="H72" s="128"/>
      <c r="I72" s="95">
        <f t="shared" si="11"/>
        <v>9.8049117146166527</v>
      </c>
      <c r="J72" s="96">
        <f t="shared" si="12"/>
        <v>306561221972387.69</v>
      </c>
      <c r="K72" s="111">
        <f t="shared" si="13"/>
        <v>1169354108403970.3</v>
      </c>
      <c r="L72" s="98">
        <f t="shared" si="14"/>
        <v>0.2077092199416444</v>
      </c>
      <c r="P72" s="9"/>
    </row>
    <row r="73" spans="1:16" ht="13.5" thickBot="1" x14ac:dyDescent="0.25">
      <c r="A73" s="100">
        <f t="shared" si="3"/>
        <v>52</v>
      </c>
      <c r="B73" s="101">
        <f t="shared" si="0"/>
        <v>17.404543944831858</v>
      </c>
      <c r="C73" s="102">
        <f t="shared" si="1"/>
        <v>5984083942434230</v>
      </c>
      <c r="D73" s="97">
        <f t="shared" si="4"/>
        <v>6.2902507297906345</v>
      </c>
      <c r="E73" s="98">
        <f t="shared" si="2"/>
        <v>196671526104884.84</v>
      </c>
      <c r="F73" s="98">
        <f t="shared" si="5"/>
        <v>92296888773652.594</v>
      </c>
      <c r="G73" s="93">
        <f t="shared" si="6"/>
        <v>0.68059869514649929</v>
      </c>
      <c r="H73" s="129"/>
      <c r="I73" s="101">
        <f t="shared" si="11"/>
        <v>8.7385365060083373</v>
      </c>
      <c r="J73" s="102">
        <f t="shared" si="12"/>
        <v>273219842004153.41</v>
      </c>
      <c r="K73" s="111">
        <f t="shared" si="13"/>
        <v>1213831757102320.8</v>
      </c>
      <c r="L73" s="98">
        <f t="shared" si="14"/>
        <v>0.18373259015916005</v>
      </c>
      <c r="P73" s="9"/>
    </row>
    <row r="74" spans="1:16" ht="13.5" thickBot="1" x14ac:dyDescent="0.25">
      <c r="A74" s="94">
        <f t="shared" si="3"/>
        <v>53</v>
      </c>
      <c r="B74" s="95">
        <f t="shared" si="0"/>
        <v>17.223260367431099</v>
      </c>
      <c r="C74" s="96">
        <f t="shared" si="1"/>
        <v>5921754464110092</v>
      </c>
      <c r="D74" s="97">
        <f t="shared" si="4"/>
        <v>7.2253710797131063</v>
      </c>
      <c r="E74" s="98">
        <f t="shared" si="2"/>
        <v>225909080251968.53</v>
      </c>
      <c r="F74" s="98">
        <f t="shared" si="5"/>
        <v>129072785558856.78</v>
      </c>
      <c r="G74" s="99">
        <f t="shared" si="6"/>
        <v>0.63639611487184689</v>
      </c>
      <c r="H74" s="137">
        <f>D74*Ausbeute</f>
        <v>6.7195951041331892</v>
      </c>
      <c r="I74" s="138">
        <f>H74</f>
        <v>6.7195951041331892</v>
      </c>
      <c r="J74" s="139">
        <f>E74*Ausbeute</f>
        <v>210095444634330.75</v>
      </c>
      <c r="K74" s="139">
        <f>F74*Ausbeute</f>
        <v>120037690569736.81</v>
      </c>
      <c r="L74" s="140">
        <f>J74/(J74+K74)</f>
        <v>0.63639611487184689</v>
      </c>
      <c r="P74" s="9"/>
    </row>
    <row r="75" spans="1:16" ht="12.75" x14ac:dyDescent="0.2">
      <c r="A75" s="100">
        <f t="shared" si="3"/>
        <v>54</v>
      </c>
      <c r="B75" s="101">
        <f t="shared" si="0"/>
        <v>17.043865017354161</v>
      </c>
      <c r="C75" s="102">
        <f t="shared" si="1"/>
        <v>5860074201924219</v>
      </c>
      <c r="D75" s="97">
        <f t="shared" si="4"/>
        <v>2.053145835862753</v>
      </c>
      <c r="E75" s="98">
        <f t="shared" si="2"/>
        <v>64193836176138.719</v>
      </c>
      <c r="F75" s="98">
        <f t="shared" si="5"/>
        <v>10450159377510.955</v>
      </c>
      <c r="G75" s="93">
        <f t="shared" si="6"/>
        <v>0.86</v>
      </c>
      <c r="H75" s="129"/>
      <c r="I75" s="101">
        <f t="shared" si="11"/>
        <v>5.98877673069987</v>
      </c>
      <c r="J75" s="102">
        <f t="shared" si="12"/>
        <v>187245613843340.25</v>
      </c>
      <c r="K75" s="111">
        <f t="shared" si="13"/>
        <v>150519534683768.94</v>
      </c>
      <c r="L75" s="98">
        <f t="shared" si="14"/>
        <v>0.55436629462767628</v>
      </c>
      <c r="P75" s="9"/>
    </row>
    <row r="76" spans="1:16" ht="12.75" x14ac:dyDescent="0.2">
      <c r="A76" s="94">
        <f t="shared" si="3"/>
        <v>55</v>
      </c>
      <c r="B76" s="95">
        <f t="shared" si="0"/>
        <v>16.866338227058737</v>
      </c>
      <c r="C76" s="96">
        <f t="shared" si="1"/>
        <v>5799036393721598</v>
      </c>
      <c r="D76" s="97">
        <f t="shared" si="4"/>
        <v>3.4155346852786348</v>
      </c>
      <c r="E76" s="98">
        <f t="shared" si="2"/>
        <v>106790404369187.19</v>
      </c>
      <c r="F76" s="98">
        <f t="shared" si="5"/>
        <v>27834643809704.219</v>
      </c>
      <c r="G76" s="99">
        <f t="shared" si="6"/>
        <v>0.79324320261176651</v>
      </c>
      <c r="H76" s="128"/>
      <c r="I76" s="95">
        <f t="shared" si="11"/>
        <v>5.3374416425941451</v>
      </c>
      <c r="J76" s="96">
        <f t="shared" si="12"/>
        <v>166880914360577.94</v>
      </c>
      <c r="K76" s="111">
        <f t="shared" si="13"/>
        <v>177686195161072.31</v>
      </c>
      <c r="L76" s="98">
        <f t="shared" si="14"/>
        <v>0.48432049882025169</v>
      </c>
      <c r="P76" s="9"/>
    </row>
    <row r="77" spans="1:16" ht="12.75" x14ac:dyDescent="0.2">
      <c r="A77" s="100">
        <f t="shared" si="3"/>
        <v>56</v>
      </c>
      <c r="B77" s="101">
        <f t="shared" si="0"/>
        <v>16.690660533857226</v>
      </c>
      <c r="C77" s="102">
        <f t="shared" si="1"/>
        <v>5738634347780991</v>
      </c>
      <c r="D77" s="97">
        <f t="shared" si="4"/>
        <v>4.6132347694299298</v>
      </c>
      <c r="E77" s="98">
        <f t="shared" si="2"/>
        <v>144237799311713.5</v>
      </c>
      <c r="F77" s="98">
        <f t="shared" si="5"/>
        <v>51315215790680.836</v>
      </c>
      <c r="G77" s="93">
        <f t="shared" si="6"/>
        <v>0.7375892375588714</v>
      </c>
      <c r="H77" s="129"/>
      <c r="I77" s="101">
        <f t="shared" si="11"/>
        <v>4.7569452943637858</v>
      </c>
      <c r="J77" s="102">
        <f t="shared" si="12"/>
        <v>148731065076497.44</v>
      </c>
      <c r="K77" s="111">
        <f t="shared" si="13"/>
        <v>201898229010734.69</v>
      </c>
      <c r="L77" s="98">
        <f t="shared" si="14"/>
        <v>0.42418322594430752</v>
      </c>
      <c r="P77" s="9"/>
    </row>
    <row r="78" spans="1:16" ht="12.75" x14ac:dyDescent="0.2">
      <c r="A78" s="94">
        <f t="shared" si="3"/>
        <v>57</v>
      </c>
      <c r="B78" s="95">
        <f t="shared" si="0"/>
        <v>16.516812677782966</v>
      </c>
      <c r="C78" s="96">
        <f t="shared" si="1"/>
        <v>5678861442081298</v>
      </c>
      <c r="D78" s="97">
        <f t="shared" si="4"/>
        <v>5.6643295530283808</v>
      </c>
      <c r="E78" s="98">
        <f t="shared" si="2"/>
        <v>177101420183320.84</v>
      </c>
      <c r="F78" s="98">
        <f t="shared" si="5"/>
        <v>80145679541454</v>
      </c>
      <c r="G78" s="99">
        <f t="shared" si="6"/>
        <v>0.68844865645832054</v>
      </c>
      <c r="H78" s="128"/>
      <c r="I78" s="95">
        <f t="shared" si="11"/>
        <v>4.2395833151576472</v>
      </c>
      <c r="J78" s="96">
        <f t="shared" si="12"/>
        <v>132555180462355.58</v>
      </c>
      <c r="K78" s="111">
        <f t="shared" si="13"/>
        <v>223476979318560</v>
      </c>
      <c r="L78" s="98">
        <f t="shared" si="14"/>
        <v>0.37231237915115145</v>
      </c>
      <c r="P78" s="9"/>
    </row>
    <row r="79" spans="1:16" ht="12.75" x14ac:dyDescent="0.2">
      <c r="A79" s="100">
        <f t="shared" si="3"/>
        <v>58</v>
      </c>
      <c r="B79" s="101">
        <f t="shared" si="0"/>
        <v>16.344775599478719</v>
      </c>
      <c r="C79" s="102">
        <f t="shared" si="1"/>
        <v>5619711123575570</v>
      </c>
      <c r="D79" s="97">
        <f t="shared" si="4"/>
        <v>6.5849339641905109</v>
      </c>
      <c r="E79" s="98">
        <f t="shared" si="2"/>
        <v>205885117727309.13</v>
      </c>
      <c r="F79" s="98">
        <f t="shared" si="5"/>
        <v>113661861497062.47</v>
      </c>
      <c r="G79" s="93">
        <f t="shared" si="6"/>
        <v>0.64430312634170073</v>
      </c>
      <c r="H79" s="129"/>
      <c r="I79" s="101">
        <f t="shared" si="11"/>
        <v>3.7784892560062615</v>
      </c>
      <c r="J79" s="102">
        <f t="shared" si="12"/>
        <v>118138573527799.02</v>
      </c>
      <c r="K79" s="111">
        <f t="shared" si="13"/>
        <v>242708840125411</v>
      </c>
      <c r="L79" s="98">
        <f t="shared" si="14"/>
        <v>0.32739204732484323</v>
      </c>
      <c r="P79" s="9"/>
    </row>
    <row r="80" spans="1:16" ht="12.75" x14ac:dyDescent="0.2">
      <c r="A80" s="94">
        <f t="shared" si="3"/>
        <v>59</v>
      </c>
      <c r="B80" s="95">
        <f t="shared" si="0"/>
        <v>16.174530438107173</v>
      </c>
      <c r="C80" s="96">
        <f t="shared" si="1"/>
        <v>5561176907472590</v>
      </c>
      <c r="D80" s="97">
        <f t="shared" si="4"/>
        <v>7.3894085097382778</v>
      </c>
      <c r="E80" s="98">
        <f t="shared" si="2"/>
        <v>231037888798277.06</v>
      </c>
      <c r="F80" s="98">
        <f t="shared" si="5"/>
        <v>151272680603758.75</v>
      </c>
      <c r="G80" s="99">
        <f t="shared" si="6"/>
        <v>0.604319909752008</v>
      </c>
      <c r="H80" s="128"/>
      <c r="I80" s="95">
        <f t="shared" si="11"/>
        <v>3.3675434580353016</v>
      </c>
      <c r="J80" s="96">
        <f t="shared" si="12"/>
        <v>105289906486504.72</v>
      </c>
      <c r="K80" s="111">
        <f t="shared" si="13"/>
        <v>259849057460423.41</v>
      </c>
      <c r="L80" s="98">
        <f t="shared" si="14"/>
        <v>0.28835571352995432</v>
      </c>
      <c r="P80" s="9"/>
    </row>
    <row r="81" spans="1:16" ht="12.75" x14ac:dyDescent="0.2">
      <c r="A81" s="100">
        <f t="shared" si="3"/>
        <v>60</v>
      </c>
      <c r="B81" s="101">
        <f t="shared" si="0"/>
        <v>16.006058529283141</v>
      </c>
      <c r="C81" s="102">
        <f t="shared" si="1"/>
        <v>5503252376525918</v>
      </c>
      <c r="D81" s="97">
        <f t="shared" si="4"/>
        <v>8.0905501032778542</v>
      </c>
      <c r="E81" s="98">
        <f t="shared" si="2"/>
        <v>252959842809421.72</v>
      </c>
      <c r="F81" s="98">
        <f t="shared" si="5"/>
        <v>192452189898315.78</v>
      </c>
      <c r="G81" s="93">
        <f t="shared" si="6"/>
        <v>0.56792323564236613</v>
      </c>
      <c r="H81" s="129"/>
      <c r="I81" s="101">
        <f t="shared" si="11"/>
        <v>3.0012918321071878</v>
      </c>
      <c r="J81" s="102">
        <f t="shared" si="12"/>
        <v>93838651313394.156</v>
      </c>
      <c r="K81" s="111">
        <f t="shared" si="13"/>
        <v>275125116976557.34</v>
      </c>
      <c r="L81" s="98">
        <f t="shared" si="14"/>
        <v>0.2543302605247969</v>
      </c>
      <c r="P81" s="9"/>
    </row>
    <row r="82" spans="1:16" ht="12.75" x14ac:dyDescent="0.2">
      <c r="A82" s="94">
        <f t="shared" si="3"/>
        <v>61</v>
      </c>
      <c r="B82" s="95">
        <f t="shared" si="0"/>
        <v>15.83934140302739</v>
      </c>
      <c r="C82" s="96">
        <f t="shared" si="1"/>
        <v>5445931180330365</v>
      </c>
      <c r="D82" s="97">
        <f t="shared" si="4"/>
        <v>8.6997621387602244</v>
      </c>
      <c r="E82" s="98">
        <f t="shared" si="2"/>
        <v>272007519267267.66</v>
      </c>
      <c r="F82" s="98">
        <f t="shared" si="5"/>
        <v>236732483732522.16</v>
      </c>
      <c r="G82" s="99">
        <f t="shared" si="6"/>
        <v>0.53466902084242041</v>
      </c>
      <c r="H82" s="128"/>
      <c r="I82" s="95">
        <f t="shared" si="11"/>
        <v>2.6748734719309724</v>
      </c>
      <c r="J82" s="96">
        <f t="shared" si="12"/>
        <v>83632826489834.703</v>
      </c>
      <c r="K82" s="111">
        <f t="shared" si="13"/>
        <v>288739763149321.13</v>
      </c>
      <c r="L82" s="98">
        <f t="shared" si="14"/>
        <v>0.22459447557855511</v>
      </c>
      <c r="P82" s="9"/>
    </row>
    <row r="83" spans="1:16" ht="12.75" x14ac:dyDescent="0.2">
      <c r="A83" s="100">
        <f t="shared" si="3"/>
        <v>62</v>
      </c>
      <c r="B83" s="101">
        <f t="shared" si="0"/>
        <v>15.674360781741681</v>
      </c>
      <c r="C83" s="102">
        <f t="shared" si="1"/>
        <v>5389207034625773</v>
      </c>
      <c r="D83" s="97">
        <f t="shared" si="4"/>
        <v>9.2272060667721885</v>
      </c>
      <c r="E83" s="98">
        <f t="shared" si="2"/>
        <v>288498626969157.38</v>
      </c>
      <c r="F83" s="98">
        <f t="shared" si="5"/>
        <v>283697376494943.13</v>
      </c>
      <c r="G83" s="93">
        <f t="shared" si="6"/>
        <v>0.50419545963721113</v>
      </c>
      <c r="H83" s="129"/>
      <c r="I83" s="101">
        <f t="shared" si="11"/>
        <v>2.3839561399187934</v>
      </c>
      <c r="J83" s="102">
        <f t="shared" si="12"/>
        <v>74536979898819.531</v>
      </c>
      <c r="K83" s="111">
        <f t="shared" si="13"/>
        <v>300873690109594.06</v>
      </c>
      <c r="L83" s="98">
        <f t="shared" si="14"/>
        <v>0.19854784600860978</v>
      </c>
      <c r="P83" s="9"/>
    </row>
    <row r="84" spans="1:16" ht="12.75" x14ac:dyDescent="0.2">
      <c r="A84" s="94">
        <f t="shared" si="3"/>
        <v>63</v>
      </c>
      <c r="B84" s="95">
        <f t="shared" si="0"/>
        <v>15.511098578204995</v>
      </c>
      <c r="C84" s="96">
        <f t="shared" si="1"/>
        <v>5333073720608061</v>
      </c>
      <c r="D84" s="97">
        <f t="shared" si="4"/>
        <v>9.6819364853096292</v>
      </c>
      <c r="E84" s="98">
        <f t="shared" si="2"/>
        <v>302716267763111.56</v>
      </c>
      <c r="F84" s="98">
        <f t="shared" si="5"/>
        <v>332976768921496.19</v>
      </c>
      <c r="G84" s="99">
        <f t="shared" si="6"/>
        <v>0.47619881026524596</v>
      </c>
      <c r="H84" s="128"/>
      <c r="I84" s="95">
        <f t="shared" si="11"/>
        <v>2.1246787695545901</v>
      </c>
      <c r="J84" s="96">
        <f t="shared" si="12"/>
        <v>66430391099029.914</v>
      </c>
      <c r="K84" s="111">
        <f t="shared" si="13"/>
        <v>311687939823389.63</v>
      </c>
      <c r="L84" s="98">
        <f t="shared" si="14"/>
        <v>0.17568677756768097</v>
      </c>
      <c r="P84" s="9"/>
    </row>
    <row r="85" spans="1:16" ht="12.75" x14ac:dyDescent="0.2">
      <c r="A85" s="100">
        <f t="shared" si="3"/>
        <v>64</v>
      </c>
      <c r="B85" s="101">
        <f t="shared" ref="B85:B148" si="15">Ao_MuNuk*EXP(-lambdaMNuk*t)</f>
        <v>15.349536893590571</v>
      </c>
      <c r="C85" s="102">
        <f t="shared" ref="C85:C148" si="16">B85*10^9/($D$4)</f>
        <v>5277525084247446</v>
      </c>
      <c r="D85" s="97">
        <f t="shared" si="4"/>
        <v>10.072021537988149</v>
      </c>
      <c r="E85" s="98">
        <f t="shared" ref="E85:E148" si="17">D85*10^9/$J$4</f>
        <v>314912700928748.31</v>
      </c>
      <c r="F85" s="98">
        <f t="shared" si="5"/>
        <v>384241627212222.69</v>
      </c>
      <c r="G85" s="93">
        <f t="shared" si="6"/>
        <v>0.45041943996269196</v>
      </c>
      <c r="H85" s="129"/>
      <c r="I85" s="101">
        <f t="shared" si="11"/>
        <v>1.8936002211642116</v>
      </c>
      <c r="J85" s="102">
        <f t="shared" si="12"/>
        <v>59205469118288.789</v>
      </c>
      <c r="K85" s="111">
        <f t="shared" si="13"/>
        <v>321326039447297.13</v>
      </c>
      <c r="L85" s="98">
        <f t="shared" si="14"/>
        <v>0.15558624656723929</v>
      </c>
      <c r="P85" s="9"/>
    </row>
    <row r="86" spans="1:16" ht="12.75" x14ac:dyDescent="0.2">
      <c r="A86" s="94">
        <f t="shared" ref="A86:A149" si="18">A85+dt</f>
        <v>65</v>
      </c>
      <c r="B86" s="95">
        <f t="shared" si="15"/>
        <v>15.189658015503603</v>
      </c>
      <c r="C86" s="96">
        <f t="shared" si="16"/>
        <v>5222555035613755</v>
      </c>
      <c r="D86" s="97">
        <f t="shared" ref="D86:D149" si="19">($D85-$H85)*EXP(-lambdaTNuk1*dt)+Ao_MuNuk_t*ZerfWahr1*(lambdaTNuk1/(lambdaTNuk1-lambdaMNuk))*(1-EXP(-(lambdaTNuk1-lambdaMNuk)*dt))</f>
        <v>10.404650217645655</v>
      </c>
      <c r="E86" s="98">
        <f t="shared" si="17"/>
        <v>325312698141048.88</v>
      </c>
      <c r="F86" s="98">
        <f t="shared" si="5"/>
        <v>437199508304951.56</v>
      </c>
      <c r="G86" s="99">
        <f t="shared" si="6"/>
        <v>0.42663277438836233</v>
      </c>
      <c r="H86" s="128"/>
      <c r="I86" s="95">
        <f t="shared" si="11"/>
        <v>1.6876536109714357</v>
      </c>
      <c r="J86" s="96">
        <f t="shared" si="12"/>
        <v>52766324501856.438</v>
      </c>
      <c r="K86" s="111">
        <f t="shared" si="13"/>
        <v>329915906226669.13</v>
      </c>
      <c r="L86" s="98">
        <f t="shared" si="14"/>
        <v>0.13788548373778248</v>
      </c>
      <c r="P86" s="9"/>
    </row>
    <row r="87" spans="1:16" ht="12.75" x14ac:dyDescent="0.2">
      <c r="A87" s="100">
        <f t="shared" si="18"/>
        <v>66</v>
      </c>
      <c r="B87" s="101">
        <f t="shared" si="15"/>
        <v>15.03144441603941</v>
      </c>
      <c r="C87" s="102">
        <f t="shared" si="16"/>
        <v>5168157548208776</v>
      </c>
      <c r="D87" s="97">
        <f t="shared" si="19"/>
        <v>10.686227999499058</v>
      </c>
      <c r="E87" s="98">
        <f t="shared" si="17"/>
        <v>334116533544948.63</v>
      </c>
      <c r="F87" s="98">
        <f t="shared" ref="F87:F150" si="20">IF(H86&gt;0,E87*($F$19/$E$19),E87*($F$19/$E$19)+F86)</f>
        <v>491590571905292.06</v>
      </c>
      <c r="G87" s="93">
        <f t="shared" ref="G87:G150" si="21">E87/(E87+F87)</f>
        <v>0.40464291918956163</v>
      </c>
      <c r="H87" s="129"/>
      <c r="I87" s="101">
        <f t="shared" si="11"/>
        <v>1.5041056072933014</v>
      </c>
      <c r="J87" s="102">
        <f t="shared" si="12"/>
        <v>47027496663735.391</v>
      </c>
      <c r="K87" s="111">
        <f t="shared" si="13"/>
        <v>337571545218440</v>
      </c>
      <c r="L87" s="98">
        <f t="shared" si="14"/>
        <v>0.12227668699742261</v>
      </c>
      <c r="P87" s="9"/>
    </row>
    <row r="88" spans="1:16" ht="12.75" x14ac:dyDescent="0.2">
      <c r="A88" s="94">
        <f t="shared" si="18"/>
        <v>67</v>
      </c>
      <c r="B88" s="95">
        <f t="shared" si="15"/>
        <v>14.874878749861789</v>
      </c>
      <c r="C88" s="96">
        <f t="shared" si="16"/>
        <v>5114326658305555</v>
      </c>
      <c r="D88" s="97">
        <f t="shared" si="19"/>
        <v>10.922462073126365</v>
      </c>
      <c r="E88" s="98">
        <f t="shared" si="17"/>
        <v>341502648625897.56</v>
      </c>
      <c r="F88" s="98">
        <f t="shared" si="20"/>
        <v>547184026332763.75</v>
      </c>
      <c r="G88" s="99">
        <f t="shared" si="21"/>
        <v>0.38427789934150092</v>
      </c>
      <c r="H88" s="128"/>
      <c r="I88" s="95">
        <f t="shared" si="11"/>
        <v>1.3405201536522189</v>
      </c>
      <c r="J88" s="96">
        <f t="shared" si="12"/>
        <v>41912819650340.344</v>
      </c>
      <c r="K88" s="111">
        <f t="shared" si="13"/>
        <v>344394562370821</v>
      </c>
      <c r="L88" s="98">
        <f t="shared" si="14"/>
        <v>0.10849603606084965</v>
      </c>
      <c r="P88" s="9"/>
    </row>
    <row r="89" spans="1:16" ht="12.75" x14ac:dyDescent="0.2">
      <c r="A89" s="100">
        <f t="shared" si="18"/>
        <v>68</v>
      </c>
      <c r="B89" s="101">
        <f t="shared" si="15"/>
        <v>14.719943852301419</v>
      </c>
      <c r="C89" s="102">
        <f t="shared" si="16"/>
        <v>5061056464294582</v>
      </c>
      <c r="D89" s="97">
        <f t="shared" si="19"/>
        <v>11.118437304500368</v>
      </c>
      <c r="E89" s="98">
        <f t="shared" si="17"/>
        <v>347630027245408.63</v>
      </c>
      <c r="F89" s="98">
        <f t="shared" si="20"/>
        <v>603774961000621</v>
      </c>
      <c r="G89" s="93">
        <f t="shared" si="21"/>
        <v>0.36538596238210269</v>
      </c>
      <c r="H89" s="129"/>
      <c r="I89" s="101">
        <f t="shared" si="11"/>
        <v>1.1947261373365479</v>
      </c>
      <c r="J89" s="102">
        <f t="shared" si="12"/>
        <v>37354411262902.688</v>
      </c>
      <c r="K89" s="111">
        <f t="shared" si="13"/>
        <v>350475513041526.06</v>
      </c>
      <c r="L89" s="98">
        <f t="shared" si="14"/>
        <v>9.6316475140224567E-2</v>
      </c>
      <c r="P89" s="9"/>
    </row>
    <row r="90" spans="1:16" ht="12.75" x14ac:dyDescent="0.2">
      <c r="A90" s="94">
        <f t="shared" si="18"/>
        <v>69</v>
      </c>
      <c r="B90" s="95">
        <f t="shared" si="15"/>
        <v>14.566622737474056</v>
      </c>
      <c r="C90" s="96">
        <f t="shared" si="16"/>
        <v>5008341126036783</v>
      </c>
      <c r="D90" s="97">
        <f t="shared" si="19"/>
        <v>11.278683936268793</v>
      </c>
      <c r="E90" s="98">
        <f t="shared" si="17"/>
        <v>352640312363902.25</v>
      </c>
      <c r="F90" s="98">
        <f t="shared" si="20"/>
        <v>661181523478465.5</v>
      </c>
      <c r="G90" s="99">
        <f t="shared" si="21"/>
        <v>0.34783262689434902</v>
      </c>
      <c r="H90" s="128"/>
      <c r="I90" s="95">
        <f t="shared" si="11"/>
        <v>1.064788574305479</v>
      </c>
      <c r="J90" s="96">
        <f t="shared" si="12"/>
        <v>33291772122201.762</v>
      </c>
      <c r="K90" s="111">
        <f t="shared" si="13"/>
        <v>355895103852117.06</v>
      </c>
      <c r="L90" s="98">
        <f t="shared" si="14"/>
        <v>8.5541867358339643E-2</v>
      </c>
      <c r="P90" s="9"/>
    </row>
    <row r="91" spans="1:16" ht="12.75" x14ac:dyDescent="0.2">
      <c r="A91" s="100">
        <f t="shared" si="18"/>
        <v>70</v>
      </c>
      <c r="B91" s="101">
        <f t="shared" si="15"/>
        <v>14.414898596418313</v>
      </c>
      <c r="C91" s="102">
        <f t="shared" si="16"/>
        <v>4956174864223246</v>
      </c>
      <c r="D91" s="97">
        <f t="shared" si="19"/>
        <v>11.407237924825152</v>
      </c>
      <c r="E91" s="98">
        <f t="shared" si="17"/>
        <v>356659692544808.06</v>
      </c>
      <c r="F91" s="98">
        <f t="shared" si="20"/>
        <v>719242403660178.5</v>
      </c>
      <c r="G91" s="93">
        <f t="shared" si="21"/>
        <v>0.33149827833113116</v>
      </c>
      <c r="H91" s="129"/>
      <c r="I91" s="101">
        <f t="shared" si="11"/>
        <v>0.94898292800311979</v>
      </c>
      <c r="J91" s="102">
        <f t="shared" si="12"/>
        <v>29670982718373.727</v>
      </c>
      <c r="K91" s="111">
        <f t="shared" si="13"/>
        <v>360725263829526.75</v>
      </c>
      <c r="L91" s="98">
        <f t="shared" si="14"/>
        <v>7.6002223332680488E-2</v>
      </c>
      <c r="P91" s="9"/>
    </row>
    <row r="92" spans="1:16" ht="13.5" thickBot="1" x14ac:dyDescent="0.25">
      <c r="A92" s="94">
        <f t="shared" si="18"/>
        <v>71</v>
      </c>
      <c r="B92" s="95">
        <f t="shared" si="15"/>
        <v>14.264754795252879</v>
      </c>
      <c r="C92" s="96">
        <f t="shared" si="16"/>
        <v>4904551959741632</v>
      </c>
      <c r="D92" s="97">
        <f t="shared" si="19"/>
        <v>11.507694714989544</v>
      </c>
      <c r="E92" s="98">
        <f t="shared" si="17"/>
        <v>359800583278409.5</v>
      </c>
      <c r="F92" s="98">
        <f t="shared" si="20"/>
        <v>777814591635733.5</v>
      </c>
      <c r="G92" s="99">
        <f t="shared" si="21"/>
        <v>0.31627618127154822</v>
      </c>
      <c r="H92" s="128"/>
      <c r="I92" s="95"/>
      <c r="J92" s="96"/>
      <c r="K92" s="111"/>
      <c r="L92" s="98"/>
      <c r="P92" s="9"/>
    </row>
    <row r="93" spans="1:16" ht="13.5" thickBot="1" x14ac:dyDescent="0.25">
      <c r="A93" s="100">
        <f t="shared" si="18"/>
        <v>72</v>
      </c>
      <c r="B93" s="101">
        <f t="shared" si="15"/>
        <v>14.11617487335289</v>
      </c>
      <c r="C93" s="102">
        <f t="shared" si="16"/>
        <v>4853466753049165</v>
      </c>
      <c r="D93" s="97">
        <f t="shared" si="19"/>
        <v>11.583257166022042</v>
      </c>
      <c r="E93" s="98">
        <f t="shared" si="17"/>
        <v>362163125440744.19</v>
      </c>
      <c r="F93" s="98">
        <f t="shared" si="20"/>
        <v>836771379498180.25</v>
      </c>
      <c r="G93" s="93">
        <f t="shared" si="21"/>
        <v>0.30207081700363048</v>
      </c>
      <c r="H93" s="137">
        <f>D93*Ausbeute</f>
        <v>10.772429164400499</v>
      </c>
      <c r="I93" s="138">
        <f>H93</f>
        <v>10.772429164400499</v>
      </c>
      <c r="J93" s="139">
        <f>E93*Ausbeute</f>
        <v>336811706659892.13</v>
      </c>
      <c r="K93" s="139">
        <f>F93*Ausbeute</f>
        <v>778197382933307.63</v>
      </c>
      <c r="L93" s="140">
        <f>J93/(J93+K93)</f>
        <v>0.30207081700363053</v>
      </c>
      <c r="P93" s="9"/>
    </row>
    <row r="94" spans="1:16" ht="21.75" customHeight="1" x14ac:dyDescent="0.2">
      <c r="A94" s="94">
        <f t="shared" si="18"/>
        <v>73</v>
      </c>
      <c r="B94" s="95">
        <f t="shared" si="15"/>
        <v>13.96914254154531</v>
      </c>
      <c r="C94" s="96">
        <f t="shared" si="16"/>
        <v>4802913643552167</v>
      </c>
      <c r="D94" s="97">
        <f t="shared" si="19"/>
        <v>2.0359508174147232</v>
      </c>
      <c r="E94" s="98">
        <f t="shared" si="17"/>
        <v>63656215234645.945</v>
      </c>
      <c r="F94" s="98">
        <f t="shared" si="20"/>
        <v>10362639689360.969</v>
      </c>
      <c r="G94" s="99">
        <f t="shared" si="21"/>
        <v>0.8600000000000001</v>
      </c>
      <c r="H94" s="128"/>
      <c r="I94" s="95">
        <f t="shared" ref="I94:I115" si="22">I93*EXP(-$I$4*dt)</f>
        <v>9.6008274476526605</v>
      </c>
      <c r="J94" s="96">
        <f t="shared" ref="J94:J115" si="23">I94*10^9/$J$4</f>
        <v>300180305541232.75</v>
      </c>
      <c r="K94" s="111">
        <f>J94*($F$19/$E$19)+K93</f>
        <v>827063944300485</v>
      </c>
      <c r="L94" s="98">
        <f>J94/(J94+K94)</f>
        <v>0.26629570794739704</v>
      </c>
      <c r="P94" s="9"/>
    </row>
    <row r="95" spans="1:16" ht="12.75" x14ac:dyDescent="0.2">
      <c r="A95" s="100">
        <f t="shared" si="18"/>
        <v>74</v>
      </c>
      <c r="B95" s="101">
        <f t="shared" si="15"/>
        <v>13.823641680323121</v>
      </c>
      <c r="C95" s="102">
        <f t="shared" si="16"/>
        <v>4752887088992052</v>
      </c>
      <c r="D95" s="97">
        <f t="shared" si="19"/>
        <v>3.1141508965109566</v>
      </c>
      <c r="E95" s="98">
        <f t="shared" si="17"/>
        <v>97367312631445.859</v>
      </c>
      <c r="F95" s="98">
        <f t="shared" si="20"/>
        <v>26213132443317.273</v>
      </c>
      <c r="G95" s="93">
        <f t="shared" si="21"/>
        <v>0.78788608159277174</v>
      </c>
      <c r="H95" s="129"/>
      <c r="I95" s="101">
        <f t="shared" si="22"/>
        <v>8.556648298437004</v>
      </c>
      <c r="J95" s="102">
        <f t="shared" si="23"/>
        <v>267532909495387.31</v>
      </c>
      <c r="K95" s="111">
        <f t="shared" ref="K95:K115" si="24">J95*($F$19/$E$19)+K94</f>
        <v>870615813288106.25</v>
      </c>
      <c r="L95" s="98">
        <f t="shared" ref="L95:L115" si="25">J95/(J95+K95)</f>
        <v>0.2350597106862275</v>
      </c>
      <c r="P95" s="9"/>
    </row>
    <row r="96" spans="1:16" ht="12.75" x14ac:dyDescent="0.2">
      <c r="A96" s="94">
        <f t="shared" si="18"/>
        <v>75</v>
      </c>
      <c r="B96" s="95">
        <f t="shared" si="15"/>
        <v>13.679656338078093</v>
      </c>
      <c r="C96" s="96">
        <f t="shared" si="16"/>
        <v>4703381604837713</v>
      </c>
      <c r="D96" s="97">
        <f t="shared" si="19"/>
        <v>4.0615499324221869</v>
      </c>
      <c r="E96" s="98">
        <f t="shared" si="17"/>
        <v>126988773241992.92</v>
      </c>
      <c r="F96" s="98">
        <f t="shared" si="20"/>
        <v>46885723436199.844</v>
      </c>
      <c r="G96" s="99">
        <f t="shared" si="21"/>
        <v>0.73034732331690932</v>
      </c>
      <c r="H96" s="128"/>
      <c r="I96" s="95">
        <f t="shared" si="22"/>
        <v>7.6260333291424551</v>
      </c>
      <c r="J96" s="96">
        <f t="shared" si="23"/>
        <v>238436220970651.59</v>
      </c>
      <c r="K96" s="111">
        <f t="shared" si="24"/>
        <v>909431012050770.5</v>
      </c>
      <c r="L96" s="98">
        <f t="shared" si="25"/>
        <v>0.20772107967838629</v>
      </c>
      <c r="P96" s="9"/>
    </row>
    <row r="97" spans="1:16" ht="13.5" thickBot="1" x14ac:dyDescent="0.25">
      <c r="A97" s="100">
        <f t="shared" si="18"/>
        <v>76</v>
      </c>
      <c r="B97" s="101">
        <f t="shared" si="15"/>
        <v>13.537170729351983</v>
      </c>
      <c r="C97" s="102">
        <f t="shared" si="16"/>
        <v>4654391763684244</v>
      </c>
      <c r="D97" s="97">
        <f t="shared" si="19"/>
        <v>4.8925147506977407</v>
      </c>
      <c r="E97" s="98">
        <f t="shared" si="17"/>
        <v>152969791482765.19</v>
      </c>
      <c r="F97" s="98">
        <f t="shared" si="20"/>
        <v>71787782514789.531</v>
      </c>
      <c r="G97" s="93">
        <f t="shared" si="21"/>
        <v>0.6805990506216687</v>
      </c>
      <c r="H97" s="129"/>
      <c r="I97" s="101">
        <f t="shared" si="22"/>
        <v>6.7966313805155067</v>
      </c>
      <c r="J97" s="102">
        <f t="shared" si="23"/>
        <v>212504067548166.88</v>
      </c>
      <c r="K97" s="111">
        <f t="shared" si="24"/>
        <v>944024697465588.38</v>
      </c>
      <c r="L97" s="98">
        <f t="shared" si="25"/>
        <v>0.18374300231576121</v>
      </c>
      <c r="P97" s="9"/>
    </row>
    <row r="98" spans="1:16" ht="13.5" thickBot="1" x14ac:dyDescent="0.25">
      <c r="A98" s="94">
        <f t="shared" si="18"/>
        <v>77</v>
      </c>
      <c r="B98" s="95">
        <f t="shared" si="15"/>
        <v>13.396169233105912</v>
      </c>
      <c r="C98" s="96">
        <f t="shared" si="16"/>
        <v>4605912194657911</v>
      </c>
      <c r="D98" s="97">
        <f t="shared" si="19"/>
        <v>5.6198481825708537</v>
      </c>
      <c r="E98" s="98">
        <f t="shared" si="17"/>
        <v>175710661788001.75</v>
      </c>
      <c r="F98" s="98">
        <f t="shared" si="20"/>
        <v>100391843736092.14</v>
      </c>
      <c r="G98" s="99">
        <f t="shared" si="21"/>
        <v>0.63639647693334134</v>
      </c>
      <c r="H98" s="137">
        <f>D98*Ausbeute</f>
        <v>5.2264588097908939</v>
      </c>
      <c r="I98" s="138">
        <f>H98</f>
        <v>5.2264588097908939</v>
      </c>
      <c r="J98" s="139">
        <f>E98*Ausbeute</f>
        <v>163410915462841.63</v>
      </c>
      <c r="K98" s="139">
        <f>F98*Ausbeute</f>
        <v>93364414674565.703</v>
      </c>
      <c r="L98" s="140">
        <f>J98/(J98+K98)</f>
        <v>0.63639647693334123</v>
      </c>
      <c r="P98" s="9"/>
    </row>
    <row r="99" spans="1:16" ht="12.75" x14ac:dyDescent="0.2">
      <c r="A99" s="100">
        <f t="shared" si="18"/>
        <v>78</v>
      </c>
      <c r="B99" s="101">
        <f t="shared" si="15"/>
        <v>13.256636391007827</v>
      </c>
      <c r="C99" s="102">
        <f t="shared" si="16"/>
        <v>4557937582827344</v>
      </c>
      <c r="D99" s="97">
        <f t="shared" si="19"/>
        <v>1.5969263038208252</v>
      </c>
      <c r="E99" s="98">
        <f t="shared" si="17"/>
        <v>49929636629910.344</v>
      </c>
      <c r="F99" s="98">
        <f t="shared" si="20"/>
        <v>8128080381613.3125</v>
      </c>
      <c r="G99" s="93">
        <f t="shared" si="21"/>
        <v>0.86</v>
      </c>
      <c r="H99" s="129"/>
      <c r="I99" s="101">
        <f t="shared" si="22"/>
        <v>4.658032875341628</v>
      </c>
      <c r="J99" s="102">
        <f t="shared" si="23"/>
        <v>145638460785275.31</v>
      </c>
      <c r="K99" s="111">
        <f t="shared" si="24"/>
        <v>117073001314029.13</v>
      </c>
      <c r="L99" s="98">
        <f t="shared" si="25"/>
        <v>0.55436660289387851</v>
      </c>
      <c r="P99" s="9"/>
    </row>
    <row r="100" spans="1:16" ht="12.75" x14ac:dyDescent="0.2">
      <c r="A100" s="94">
        <f t="shared" si="18"/>
        <v>79</v>
      </c>
      <c r="B100" s="95">
        <f t="shared" si="15"/>
        <v>13.118556905737739</v>
      </c>
      <c r="C100" s="96">
        <f t="shared" si="16"/>
        <v>4510462668620835</v>
      </c>
      <c r="D100" s="97">
        <f t="shared" si="19"/>
        <v>2.6565858837078835</v>
      </c>
      <c r="E100" s="98">
        <f t="shared" si="17"/>
        <v>83061045166782.031</v>
      </c>
      <c r="F100" s="98">
        <f t="shared" si="20"/>
        <v>21649645873880.156</v>
      </c>
      <c r="G100" s="99">
        <f t="shared" si="21"/>
        <v>0.79324321462578284</v>
      </c>
      <c r="H100" s="128"/>
      <c r="I100" s="95">
        <f t="shared" si="22"/>
        <v>4.1514285403181974</v>
      </c>
      <c r="J100" s="96">
        <f t="shared" si="23"/>
        <v>129798925609270.55</v>
      </c>
      <c r="K100" s="111">
        <f t="shared" si="24"/>
        <v>138203058971352.23</v>
      </c>
      <c r="L100" s="98">
        <f t="shared" si="25"/>
        <v>0.48432076281966213</v>
      </c>
      <c r="P100" s="9"/>
    </row>
    <row r="101" spans="1:16" ht="12.75" x14ac:dyDescent="0.2">
      <c r="A101" s="100">
        <f t="shared" si="18"/>
        <v>80</v>
      </c>
      <c r="B101" s="101">
        <f t="shared" si="15"/>
        <v>12.981915639310662</v>
      </c>
      <c r="C101" s="102">
        <f t="shared" si="16"/>
        <v>4463482247249727.5</v>
      </c>
      <c r="D101" s="97">
        <f t="shared" si="19"/>
        <v>3.5881513246259926</v>
      </c>
      <c r="E101" s="98">
        <f t="shared" si="17"/>
        <v>112187451219920.81</v>
      </c>
      <c r="F101" s="98">
        <f t="shared" si="20"/>
        <v>39912719328285.875</v>
      </c>
      <c r="G101" s="93">
        <f t="shared" si="21"/>
        <v>0.73758925328991709</v>
      </c>
      <c r="H101" s="129"/>
      <c r="I101" s="101">
        <f t="shared" si="22"/>
        <v>3.6999221316368405</v>
      </c>
      <c r="J101" s="102">
        <f t="shared" si="23"/>
        <v>115682086987727.41</v>
      </c>
      <c r="K101" s="111">
        <f t="shared" si="24"/>
        <v>157035026620517.16</v>
      </c>
      <c r="L101" s="98">
        <f t="shared" si="25"/>
        <v>0.42418345316569894</v>
      </c>
      <c r="P101" s="9"/>
    </row>
    <row r="102" spans="1:16" ht="12.75" x14ac:dyDescent="0.2">
      <c r="A102" s="94">
        <f t="shared" si="18"/>
        <v>81</v>
      </c>
      <c r="B102" s="95">
        <f t="shared" si="15"/>
        <v>12.846697611416978</v>
      </c>
      <c r="C102" s="96">
        <f t="shared" si="16"/>
        <v>4416991168137799</v>
      </c>
      <c r="D102" s="97">
        <f t="shared" si="19"/>
        <v>4.4056878594812261</v>
      </c>
      <c r="E102" s="98">
        <f t="shared" si="17"/>
        <v>137748619584004.41</v>
      </c>
      <c r="F102" s="98">
        <f t="shared" si="20"/>
        <v>62336913214054.031</v>
      </c>
      <c r="G102" s="99">
        <f t="shared" si="21"/>
        <v>0.68844867321332426</v>
      </c>
      <c r="H102" s="128"/>
      <c r="I102" s="95">
        <f t="shared" si="22"/>
        <v>3.2975212381053871</v>
      </c>
      <c r="J102" s="96">
        <f t="shared" si="23"/>
        <v>103100585671414.33</v>
      </c>
      <c r="K102" s="111">
        <f t="shared" si="24"/>
        <v>173818842892607.88</v>
      </c>
      <c r="L102" s="98">
        <f t="shared" si="25"/>
        <v>0.37231257556050484</v>
      </c>
      <c r="P102" s="9"/>
    </row>
    <row r="103" spans="1:16" ht="12.75" x14ac:dyDescent="0.2">
      <c r="A103" s="100">
        <f t="shared" si="18"/>
        <v>82</v>
      </c>
      <c r="B103" s="101">
        <f t="shared" si="15"/>
        <v>12.712887997780133</v>
      </c>
      <c r="C103" s="102">
        <f t="shared" si="16"/>
        <v>4370984334356592.5</v>
      </c>
      <c r="D103" s="97">
        <f t="shared" si="19"/>
        <v>5.121729602772005</v>
      </c>
      <c r="E103" s="98">
        <f t="shared" si="17"/>
        <v>160136442972482.75</v>
      </c>
      <c r="F103" s="98">
        <f t="shared" si="20"/>
        <v>88405636488644.25</v>
      </c>
      <c r="G103" s="93">
        <f t="shared" si="21"/>
        <v>0.64430314303187741</v>
      </c>
      <c r="H103" s="129"/>
      <c r="I103" s="101">
        <f t="shared" si="22"/>
        <v>2.9388851789012107</v>
      </c>
      <c r="J103" s="102">
        <f t="shared" si="23"/>
        <v>91887439469486.25</v>
      </c>
      <c r="K103" s="111">
        <f t="shared" si="24"/>
        <v>188777263271361.44</v>
      </c>
      <c r="L103" s="98">
        <f t="shared" si="25"/>
        <v>0.32739221773224081</v>
      </c>
      <c r="P103" s="9"/>
    </row>
    <row r="104" spans="1:16" ht="12.75" x14ac:dyDescent="0.2">
      <c r="A104" s="94">
        <f t="shared" si="18"/>
        <v>83</v>
      </c>
      <c r="B104" s="95">
        <f t="shared" si="15"/>
        <v>12.580472128531397</v>
      </c>
      <c r="C104" s="96">
        <f t="shared" si="16"/>
        <v>4325456702066628.5</v>
      </c>
      <c r="D104" s="97">
        <f t="shared" si="19"/>
        <v>5.7474460884522882</v>
      </c>
      <c r="E104" s="98">
        <f t="shared" si="17"/>
        <v>179700149004884.84</v>
      </c>
      <c r="F104" s="98">
        <f t="shared" si="20"/>
        <v>117659149117346.44</v>
      </c>
      <c r="G104" s="99">
        <f t="shared" si="21"/>
        <v>0.60431992589321371</v>
      </c>
      <c r="H104" s="128"/>
      <c r="I104" s="95">
        <f t="shared" si="22"/>
        <v>2.619254121840827</v>
      </c>
      <c r="J104" s="96">
        <f t="shared" si="23"/>
        <v>81893827055140.484</v>
      </c>
      <c r="K104" s="111">
        <f t="shared" si="24"/>
        <v>202108816512895.94</v>
      </c>
      <c r="L104" s="98">
        <f t="shared" si="25"/>
        <v>0.28835586185493295</v>
      </c>
      <c r="P104" s="9"/>
    </row>
    <row r="105" spans="1:16" ht="12.75" x14ac:dyDescent="0.2">
      <c r="A105" s="100">
        <f t="shared" si="18"/>
        <v>84</v>
      </c>
      <c r="B105" s="101">
        <f t="shared" si="15"/>
        <v>12.449435486601578</v>
      </c>
      <c r="C105" s="102">
        <f t="shared" si="16"/>
        <v>4280403279964432</v>
      </c>
      <c r="D105" s="97">
        <f t="shared" si="19"/>
        <v>6.2927906951042756</v>
      </c>
      <c r="E105" s="98">
        <f t="shared" si="17"/>
        <v>196750940881170.53</v>
      </c>
      <c r="F105" s="98">
        <f t="shared" si="20"/>
        <v>149688372051490.47</v>
      </c>
      <c r="G105" s="93">
        <f t="shared" si="21"/>
        <v>0.56792325101803298</v>
      </c>
      <c r="H105" s="129"/>
      <c r="I105" s="101">
        <f t="shared" si="22"/>
        <v>2.3343859106959597</v>
      </c>
      <c r="J105" s="102">
        <f t="shared" si="23"/>
        <v>72987112802989.453</v>
      </c>
      <c r="K105" s="111">
        <f t="shared" si="24"/>
        <v>213990439527336.09</v>
      </c>
      <c r="L105" s="98">
        <f t="shared" si="25"/>
        <v>0.25433038999154062</v>
      </c>
      <c r="P105" s="9"/>
    </row>
    <row r="106" spans="1:16" ht="12.75" x14ac:dyDescent="0.2">
      <c r="A106" s="94">
        <f t="shared" si="18"/>
        <v>85</v>
      </c>
      <c r="B106" s="95">
        <f t="shared" si="15"/>
        <v>12.319763706129489</v>
      </c>
      <c r="C106" s="96">
        <f t="shared" si="16"/>
        <v>4235819128735333.5</v>
      </c>
      <c r="D106" s="97">
        <f t="shared" si="19"/>
        <v>6.7666329283455129</v>
      </c>
      <c r="E106" s="98">
        <f t="shared" si="17"/>
        <v>211566133334970.03</v>
      </c>
      <c r="F106" s="98">
        <f t="shared" si="20"/>
        <v>184129370501369.31</v>
      </c>
      <c r="G106" s="99">
        <f t="shared" si="21"/>
        <v>0.53466903536633137</v>
      </c>
      <c r="H106" s="128"/>
      <c r="I106" s="95">
        <f t="shared" si="22"/>
        <v>2.0804997631256814</v>
      </c>
      <c r="J106" s="96">
        <f t="shared" si="23"/>
        <v>65049086443712.906</v>
      </c>
      <c r="K106" s="111">
        <f t="shared" si="24"/>
        <v>224579825692591.69</v>
      </c>
      <c r="L106" s="98">
        <f t="shared" si="25"/>
        <v>0.22459458886169356</v>
      </c>
      <c r="P106" s="9"/>
    </row>
    <row r="107" spans="1:16" ht="12.75" x14ac:dyDescent="0.2">
      <c r="A107" s="100">
        <f t="shared" si="18"/>
        <v>86</v>
      </c>
      <c r="B107" s="101">
        <f t="shared" si="15"/>
        <v>12.191442570886968</v>
      </c>
      <c r="C107" s="102">
        <f t="shared" si="16"/>
        <v>4191699360511948.5</v>
      </c>
      <c r="D107" s="97">
        <f t="shared" si="19"/>
        <v>7.1768763161476183</v>
      </c>
      <c r="E107" s="98">
        <f t="shared" si="17"/>
        <v>224392838758867.13</v>
      </c>
      <c r="F107" s="98">
        <f t="shared" si="20"/>
        <v>220658437276068.63</v>
      </c>
      <c r="G107" s="93">
        <f t="shared" si="21"/>
        <v>0.50419547329025671</v>
      </c>
      <c r="H107" s="129"/>
      <c r="I107" s="101">
        <f t="shared" si="22"/>
        <v>1.8542260919813167</v>
      </c>
      <c r="J107" s="102">
        <f t="shared" si="23"/>
        <v>57974394172615.117</v>
      </c>
      <c r="K107" s="111">
        <f t="shared" si="24"/>
        <v>234017517767203.44</v>
      </c>
      <c r="L107" s="98">
        <f t="shared" si="25"/>
        <v>0.19854794534365053</v>
      </c>
      <c r="P107" s="9"/>
    </row>
    <row r="108" spans="1:16" ht="12.75" x14ac:dyDescent="0.2">
      <c r="A108" s="94">
        <f t="shared" si="18"/>
        <v>87</v>
      </c>
      <c r="B108" s="95">
        <f t="shared" si="15"/>
        <v>12.06445801272033</v>
      </c>
      <c r="C108" s="96">
        <f t="shared" si="16"/>
        <v>4148039138338317</v>
      </c>
      <c r="D108" s="97">
        <f t="shared" si="19"/>
        <v>7.530563481797663</v>
      </c>
      <c r="E108" s="98">
        <f t="shared" si="17"/>
        <v>235451252424743.47</v>
      </c>
      <c r="F108" s="98">
        <f t="shared" si="20"/>
        <v>258987710926608.25</v>
      </c>
      <c r="G108" s="99">
        <f t="shared" si="21"/>
        <v>0.4761988230636876</v>
      </c>
      <c r="H108" s="128"/>
      <c r="I108" s="95">
        <f t="shared" si="22"/>
        <v>1.6525617840104556</v>
      </c>
      <c r="J108" s="96">
        <f t="shared" si="23"/>
        <v>51669140389697.172</v>
      </c>
      <c r="K108" s="111">
        <f t="shared" si="24"/>
        <v>242428773179479.72</v>
      </c>
      <c r="L108" s="98">
        <f t="shared" si="25"/>
        <v>0.17568686483572657</v>
      </c>
      <c r="P108" s="9"/>
    </row>
    <row r="109" spans="1:16" ht="12.75" x14ac:dyDescent="0.2">
      <c r="A109" s="100">
        <f t="shared" si="18"/>
        <v>88</v>
      </c>
      <c r="B109" s="101">
        <f t="shared" si="15"/>
        <v>11.938796110008042</v>
      </c>
      <c r="C109" s="102">
        <f t="shared" si="16"/>
        <v>4104833675639616</v>
      </c>
      <c r="D109" s="97">
        <f t="shared" si="19"/>
        <v>7.8339697890541755</v>
      </c>
      <c r="E109" s="98">
        <f t="shared" si="17"/>
        <v>244937580401366.44</v>
      </c>
      <c r="F109" s="98">
        <f t="shared" si="20"/>
        <v>298861270526830.69</v>
      </c>
      <c r="G109" s="93">
        <f t="shared" si="21"/>
        <v>0.45041945194126171</v>
      </c>
      <c r="H109" s="129"/>
      <c r="I109" s="101">
        <f t="shared" si="22"/>
        <v>1.472830342417238</v>
      </c>
      <c r="J109" s="102">
        <f t="shared" si="23"/>
        <v>46049641513482.164</v>
      </c>
      <c r="K109" s="111">
        <f t="shared" si="24"/>
        <v>249925226449116.34</v>
      </c>
      <c r="L109" s="98">
        <f t="shared" si="25"/>
        <v>0.15558632336074335</v>
      </c>
      <c r="P109" s="9"/>
    </row>
    <row r="110" spans="1:16" ht="12.75" x14ac:dyDescent="0.2">
      <c r="A110" s="94">
        <f t="shared" si="18"/>
        <v>89</v>
      </c>
      <c r="B110" s="95">
        <f t="shared" si="15"/>
        <v>11.814443086134458</v>
      </c>
      <c r="C110" s="96">
        <f t="shared" si="16"/>
        <v>4062078235697392.5</v>
      </c>
      <c r="D110" s="97">
        <f t="shared" si="19"/>
        <v>8.0926868023792373</v>
      </c>
      <c r="E110" s="98">
        <f t="shared" si="17"/>
        <v>253026649029260.59</v>
      </c>
      <c r="F110" s="98">
        <f t="shared" si="20"/>
        <v>340051655252524.25</v>
      </c>
      <c r="G110" s="99">
        <f t="shared" si="21"/>
        <v>0.42663278559089213</v>
      </c>
      <c r="H110" s="128"/>
      <c r="I110" s="95">
        <f t="shared" si="22"/>
        <v>1.3126463642893693</v>
      </c>
      <c r="J110" s="96">
        <f t="shared" si="23"/>
        <v>41041315329160.422</v>
      </c>
      <c r="K110" s="111">
        <f t="shared" si="24"/>
        <v>256606370805026.19</v>
      </c>
      <c r="L110" s="98">
        <f t="shared" si="25"/>
        <v>0.13788555141214176</v>
      </c>
      <c r="P110" s="9"/>
    </row>
    <row r="111" spans="1:16" ht="12.75" x14ac:dyDescent="0.2">
      <c r="A111" s="100">
        <f t="shared" si="18"/>
        <v>90</v>
      </c>
      <c r="B111" s="101">
        <f t="shared" si="15"/>
        <v>11.691385307979456</v>
      </c>
      <c r="C111" s="102">
        <f t="shared" si="16"/>
        <v>4019768131130266</v>
      </c>
      <c r="D111" s="97">
        <f t="shared" si="19"/>
        <v>8.3116966699532338</v>
      </c>
      <c r="E111" s="98">
        <f t="shared" si="17"/>
        <v>259874230586512.81</v>
      </c>
      <c r="F111" s="98">
        <f t="shared" si="20"/>
        <v>382356762557305.38</v>
      </c>
      <c r="G111" s="93">
        <f t="shared" si="21"/>
        <v>0.40464292966365417</v>
      </c>
      <c r="H111" s="129"/>
      <c r="I111" s="101">
        <f t="shared" si="22"/>
        <v>1.1698838814348513</v>
      </c>
      <c r="J111" s="102">
        <f t="shared" si="23"/>
        <v>36577691130438.688</v>
      </c>
      <c r="K111" s="111">
        <f t="shared" si="24"/>
        <v>262560878663469.69</v>
      </c>
      <c r="L111" s="98">
        <f t="shared" si="25"/>
        <v>0.122276746711863</v>
      </c>
      <c r="P111" s="9"/>
    </row>
    <row r="112" spans="1:16" ht="12.75" x14ac:dyDescent="0.2">
      <c r="A112" s="94">
        <f t="shared" si="18"/>
        <v>91</v>
      </c>
      <c r="B112" s="95">
        <f t="shared" si="15"/>
        <v>11.569609284423805</v>
      </c>
      <c r="C112" s="96">
        <f t="shared" si="16"/>
        <v>3977898723380041.5</v>
      </c>
      <c r="D112" s="97">
        <f t="shared" si="19"/>
        <v>8.4954384167054329</v>
      </c>
      <c r="E112" s="98">
        <f t="shared" si="17"/>
        <v>265619116012428.91</v>
      </c>
      <c r="F112" s="98">
        <f t="shared" si="20"/>
        <v>425597083768631</v>
      </c>
      <c r="G112" s="99">
        <f t="shared" si="21"/>
        <v>0.38427790913546694</v>
      </c>
      <c r="H112" s="128"/>
      <c r="I112" s="95">
        <f t="shared" si="22"/>
        <v>1.0426481444467421</v>
      </c>
      <c r="J112" s="96">
        <f t="shared" si="23"/>
        <v>32599527517656.266</v>
      </c>
      <c r="K112" s="111">
        <f t="shared" si="24"/>
        <v>267867778491925.38</v>
      </c>
      <c r="L112" s="98">
        <f t="shared" si="25"/>
        <v>0.10849608881112907</v>
      </c>
      <c r="P112" s="9"/>
    </row>
    <row r="113" spans="1:16" ht="12.75" x14ac:dyDescent="0.2">
      <c r="A113" s="100">
        <f t="shared" si="18"/>
        <v>92</v>
      </c>
      <c r="B113" s="101">
        <f t="shared" si="15"/>
        <v>11.44910166487011</v>
      </c>
      <c r="C113" s="102">
        <f t="shared" si="16"/>
        <v>3936465422203174</v>
      </c>
      <c r="D113" s="97">
        <f t="shared" si="19"/>
        <v>8.6478670272227589</v>
      </c>
      <c r="E113" s="98">
        <f t="shared" si="17"/>
        <v>270384962198895.22</v>
      </c>
      <c r="F113" s="98">
        <f t="shared" si="20"/>
        <v>469613240405660.44</v>
      </c>
      <c r="G113" s="93">
        <f t="shared" si="21"/>
        <v>0.36538597154321067</v>
      </c>
      <c r="H113" s="129"/>
      <c r="I113" s="101">
        <f t="shared" si="22"/>
        <v>0.92925047551291862</v>
      </c>
      <c r="J113" s="102">
        <f t="shared" si="23"/>
        <v>29054026143549.055</v>
      </c>
      <c r="K113" s="111">
        <f t="shared" si="24"/>
        <v>272597503678084.53</v>
      </c>
      <c r="L113" s="98">
        <f t="shared" si="25"/>
        <v>9.6316521785016929E-2</v>
      </c>
      <c r="P113" s="9"/>
    </row>
    <row r="114" spans="1:16" ht="12.75" x14ac:dyDescent="0.2">
      <c r="A114" s="94">
        <f t="shared" si="18"/>
        <v>93</v>
      </c>
      <c r="B114" s="95">
        <f t="shared" si="15"/>
        <v>11.32984923777914</v>
      </c>
      <c r="C114" s="96">
        <f t="shared" si="16"/>
        <v>3895463685167526</v>
      </c>
      <c r="D114" s="97">
        <f t="shared" si="19"/>
        <v>8.7725061027059148</v>
      </c>
      <c r="E114" s="98">
        <f t="shared" si="17"/>
        <v>274281938367346</v>
      </c>
      <c r="F114" s="98">
        <f t="shared" si="20"/>
        <v>514263788511972.56</v>
      </c>
      <c r="G114" s="99">
        <f t="shared" si="21"/>
        <v>0.34783263546785154</v>
      </c>
      <c r="H114" s="128"/>
      <c r="I114" s="95">
        <f t="shared" si="22"/>
        <v>0.8281858562163229</v>
      </c>
      <c r="J114" s="96">
        <f t="shared" si="23"/>
        <v>25894130971463.883</v>
      </c>
      <c r="K114" s="111">
        <f t="shared" si="24"/>
        <v>276812827324601.91</v>
      </c>
      <c r="L114" s="98">
        <f t="shared" si="25"/>
        <v>8.5541908640692194E-2</v>
      </c>
      <c r="P114" s="9"/>
    </row>
    <row r="115" spans="1:16" ht="12.75" x14ac:dyDescent="0.2">
      <c r="A115" s="100">
        <f t="shared" si="18"/>
        <v>94</v>
      </c>
      <c r="B115" s="101">
        <f t="shared" si="15"/>
        <v>11.211838929221429</v>
      </c>
      <c r="C115" s="102">
        <f t="shared" si="16"/>
        <v>3854889017154372</v>
      </c>
      <c r="D115" s="97">
        <f t="shared" si="19"/>
        <v>8.8724947908563312</v>
      </c>
      <c r="E115" s="98">
        <f t="shared" si="17"/>
        <v>277408193382688.16</v>
      </c>
      <c r="F115" s="98">
        <f t="shared" si="20"/>
        <v>559423261853340.38</v>
      </c>
      <c r="G115" s="93">
        <f t="shared" si="21"/>
        <v>0.33149828635976059</v>
      </c>
      <c r="H115" s="129"/>
      <c r="I115" s="101">
        <f t="shared" si="22"/>
        <v>0.73811295287007728</v>
      </c>
      <c r="J115" s="102">
        <f t="shared" si="23"/>
        <v>23077903745749.855</v>
      </c>
      <c r="K115" s="111">
        <f t="shared" si="24"/>
        <v>280569695376235.59</v>
      </c>
      <c r="L115" s="98">
        <f t="shared" si="25"/>
        <v>7.6002259897594932E-2</v>
      </c>
      <c r="P115" s="9"/>
    </row>
    <row r="116" spans="1:16" ht="13.5" thickBot="1" x14ac:dyDescent="0.25">
      <c r="A116" s="94">
        <f t="shared" si="18"/>
        <v>95</v>
      </c>
      <c r="B116" s="95">
        <f t="shared" si="15"/>
        <v>11.095057801443938</v>
      </c>
      <c r="C116" s="96">
        <f t="shared" si="16"/>
        <v>3814736969865585</v>
      </c>
      <c r="D116" s="97">
        <f t="shared" si="19"/>
        <v>8.950629611567301</v>
      </c>
      <c r="E116" s="98">
        <f t="shared" si="17"/>
        <v>279851163478996.16</v>
      </c>
      <c r="F116" s="98">
        <f t="shared" si="20"/>
        <v>604980428001084</v>
      </c>
      <c r="G116" s="99">
        <f t="shared" si="21"/>
        <v>0.31627618879529612</v>
      </c>
      <c r="H116" s="128"/>
      <c r="I116" s="95"/>
      <c r="J116" s="96"/>
      <c r="K116" s="111"/>
      <c r="L116" s="98"/>
      <c r="P116" s="9"/>
    </row>
    <row r="117" spans="1:16" ht="13.5" thickBot="1" x14ac:dyDescent="0.25">
      <c r="A117" s="100">
        <f t="shared" si="18"/>
        <v>96</v>
      </c>
      <c r="B117" s="101">
        <f t="shared" si="15"/>
        <v>10.979493051451669</v>
      </c>
      <c r="C117" s="102">
        <f t="shared" si="16"/>
        <v>3775003141335967</v>
      </c>
      <c r="D117" s="97">
        <f t="shared" si="19"/>
        <v>9.0094017335494154</v>
      </c>
      <c r="E117" s="98">
        <f t="shared" si="17"/>
        <v>281688737753723</v>
      </c>
      <c r="F117" s="98">
        <f t="shared" si="20"/>
        <v>650836734147038.88</v>
      </c>
      <c r="G117" s="93">
        <f t="shared" si="21"/>
        <v>0.30207082405969921</v>
      </c>
      <c r="H117" s="137">
        <f>D117*Ausbeute</f>
        <v>8.3787436122009566</v>
      </c>
      <c r="I117" s="138">
        <f>H117</f>
        <v>8.3787436122009566</v>
      </c>
      <c r="J117" s="139">
        <f>E117*Ausbeute</f>
        <v>261970526110962.41</v>
      </c>
      <c r="K117" s="139">
        <f>F117*Ausbeute</f>
        <v>605278162756746.13</v>
      </c>
      <c r="L117" s="140">
        <f>J117/(J117+K117)</f>
        <v>0.30207082405969921</v>
      </c>
      <c r="P117" s="9"/>
    </row>
    <row r="118" spans="1:16" ht="18" customHeight="1" x14ac:dyDescent="0.2">
      <c r="A118" s="94">
        <f t="shared" si="18"/>
        <v>97</v>
      </c>
      <c r="B118" s="95">
        <f t="shared" si="15"/>
        <v>10.865132009604036</v>
      </c>
      <c r="C118" s="96">
        <f t="shared" si="16"/>
        <v>3735683175450639.5</v>
      </c>
      <c r="D118" s="97">
        <f t="shared" si="19"/>
        <v>1.5835527668835094</v>
      </c>
      <c r="E118" s="98">
        <f t="shared" si="17"/>
        <v>49511498461518.203</v>
      </c>
      <c r="F118" s="98">
        <f t="shared" si="20"/>
        <v>8060011377456.4521</v>
      </c>
      <c r="G118" s="99">
        <f t="shared" si="21"/>
        <v>0.86</v>
      </c>
      <c r="H118" s="128"/>
      <c r="I118" s="95">
        <f t="shared" ref="I118:I139" si="26">I117*EXP(-$I$4*dt)</f>
        <v>7.4674774297613213</v>
      </c>
      <c r="J118" s="96">
        <f t="shared" ref="J118:J139" si="27">I118*10^9/$J$4</f>
        <v>233478798437947.88</v>
      </c>
      <c r="K118" s="111">
        <f>J118*($F$19/$E$19)+K117</f>
        <v>643286339246644.63</v>
      </c>
      <c r="L118" s="98">
        <f t="shared" ref="L118:L139" si="28">J118/(J118+K118)</f>
        <v>0.26629571410027886</v>
      </c>
      <c r="P118" s="9"/>
    </row>
    <row r="119" spans="1:16" ht="12.75" x14ac:dyDescent="0.2">
      <c r="A119" s="100">
        <f t="shared" si="18"/>
        <v>98</v>
      </c>
      <c r="B119" s="101">
        <f t="shared" si="15"/>
        <v>10.751962138225855</v>
      </c>
      <c r="C119" s="102">
        <f t="shared" si="16"/>
        <v>3696772761467478.5</v>
      </c>
      <c r="D119" s="97">
        <f t="shared" si="19"/>
        <v>2.422171613051916</v>
      </c>
      <c r="E119" s="98">
        <f t="shared" si="17"/>
        <v>75731828203723.547</v>
      </c>
      <c r="F119" s="98">
        <f t="shared" si="20"/>
        <v>20388448526899.82</v>
      </c>
      <c r="G119" s="93">
        <f t="shared" si="21"/>
        <v>0.78788608168452989</v>
      </c>
      <c r="H119" s="129"/>
      <c r="I119" s="101">
        <f t="shared" si="26"/>
        <v>6.6553199077238121</v>
      </c>
      <c r="J119" s="102">
        <f t="shared" si="27"/>
        <v>208085810756200.09</v>
      </c>
      <c r="K119" s="111">
        <f t="shared" ref="K119:K139" si="29">J119*($F$19/$E$19)+K118</f>
        <v>677160773555793.5</v>
      </c>
      <c r="L119" s="98">
        <f t="shared" si="28"/>
        <v>0.2350597160653522</v>
      </c>
      <c r="P119" s="9"/>
    </row>
    <row r="120" spans="1:16" ht="12.75" x14ac:dyDescent="0.2">
      <c r="A120" s="94">
        <f t="shared" si="18"/>
        <v>99</v>
      </c>
      <c r="B120" s="95">
        <f t="shared" si="15"/>
        <v>10.639971030232825</v>
      </c>
      <c r="C120" s="96">
        <f t="shared" si="16"/>
        <v>3658267633544519.5</v>
      </c>
      <c r="D120" s="97">
        <f t="shared" si="19"/>
        <v>3.159054035682292</v>
      </c>
      <c r="E120" s="98">
        <f t="shared" si="17"/>
        <v>98771258084033.641</v>
      </c>
      <c r="F120" s="98">
        <f t="shared" si="20"/>
        <v>36467490540579.719</v>
      </c>
      <c r="G120" s="99">
        <f t="shared" si="21"/>
        <v>0.73034732344497111</v>
      </c>
      <c r="H120" s="128"/>
      <c r="I120" s="95">
        <f t="shared" si="26"/>
        <v>5.9314920588331272</v>
      </c>
      <c r="J120" s="96">
        <f t="shared" si="27"/>
        <v>185454546313218.94</v>
      </c>
      <c r="K120" s="111">
        <f t="shared" si="29"/>
        <v>707351048537015.25</v>
      </c>
      <c r="L120" s="98">
        <f t="shared" si="28"/>
        <v>0.20772108439164569</v>
      </c>
      <c r="P120" s="9"/>
    </row>
    <row r="121" spans="1:16" ht="13.5" thickBot="1" x14ac:dyDescent="0.25">
      <c r="A121" s="100">
        <f t="shared" si="18"/>
        <v>100</v>
      </c>
      <c r="B121" s="101">
        <f t="shared" si="15"/>
        <v>10.529146407771298</v>
      </c>
      <c r="C121" s="102">
        <f t="shared" si="16"/>
        <v>3620163570272279.5</v>
      </c>
      <c r="D121" s="97">
        <f t="shared" si="19"/>
        <v>3.8053744827253873</v>
      </c>
      <c r="E121" s="98">
        <f t="shared" si="17"/>
        <v>118979169363428.34</v>
      </c>
      <c r="F121" s="98">
        <f t="shared" si="20"/>
        <v>55836192529975.031</v>
      </c>
      <c r="G121" s="93">
        <f t="shared" si="21"/>
        <v>0.68059905076292959</v>
      </c>
      <c r="H121" s="129"/>
      <c r="I121" s="101">
        <f t="shared" si="26"/>
        <v>5.2863872108040049</v>
      </c>
      <c r="J121" s="102">
        <f t="shared" si="27"/>
        <v>165284642058262.44</v>
      </c>
      <c r="K121" s="111">
        <f t="shared" si="29"/>
        <v>734257850732546.38</v>
      </c>
      <c r="L121" s="98">
        <f t="shared" si="28"/>
        <v>0.1837430064537261</v>
      </c>
      <c r="P121" s="9"/>
    </row>
    <row r="122" spans="1:16" ht="13.5" thickBot="1" x14ac:dyDescent="0.25">
      <c r="A122" s="94">
        <f t="shared" si="18"/>
        <v>101</v>
      </c>
      <c r="B122" s="95">
        <f t="shared" si="15"/>
        <v>10.419476120872231</v>
      </c>
      <c r="C122" s="96">
        <f t="shared" si="16"/>
        <v>3582456394210953.5</v>
      </c>
      <c r="D122" s="97">
        <f t="shared" si="19"/>
        <v>4.371090934860149</v>
      </c>
      <c r="E122" s="98">
        <f t="shared" si="17"/>
        <v>136666909131424.52</v>
      </c>
      <c r="F122" s="98">
        <f t="shared" si="20"/>
        <v>78084294016486</v>
      </c>
      <c r="G122" s="99">
        <f t="shared" si="21"/>
        <v>0.63639647707721947</v>
      </c>
      <c r="H122" s="137">
        <f>D122*Ausbeute</f>
        <v>4.0651145694199391</v>
      </c>
      <c r="I122" s="138">
        <f>H122</f>
        <v>4.0651145694199391</v>
      </c>
      <c r="J122" s="139">
        <f>E122*Ausbeute</f>
        <v>127100225492224.81</v>
      </c>
      <c r="K122" s="139">
        <f>F122*Ausbeute</f>
        <v>72618393435331.984</v>
      </c>
      <c r="L122" s="140">
        <f>J122/(J122+K122)</f>
        <v>0.63639647707721936</v>
      </c>
      <c r="P122" s="9"/>
    </row>
    <row r="123" spans="1:16" ht="12.75" x14ac:dyDescent="0.2">
      <c r="A123" s="100">
        <f t="shared" si="18"/>
        <v>102</v>
      </c>
      <c r="B123" s="101">
        <f t="shared" si="15"/>
        <v>10.310948146119154</v>
      </c>
      <c r="C123" s="102">
        <f t="shared" si="16"/>
        <v>3545141971432433</v>
      </c>
      <c r="D123" s="97">
        <f t="shared" si="19"/>
        <v>1.24208161282068</v>
      </c>
      <c r="E123" s="98">
        <f t="shared" si="17"/>
        <v>38835031675818.516</v>
      </c>
      <c r="F123" s="98">
        <f t="shared" si="20"/>
        <v>6321981900714.6426</v>
      </c>
      <c r="G123" s="93">
        <f t="shared" si="21"/>
        <v>0.86</v>
      </c>
      <c r="H123" s="129"/>
      <c r="I123" s="101">
        <f t="shared" si="26"/>
        <v>3.6229956066841922</v>
      </c>
      <c r="J123" s="102">
        <f t="shared" si="27"/>
        <v>113276895571631.61</v>
      </c>
      <c r="K123" s="111">
        <f t="shared" si="29"/>
        <v>91058818295830.156</v>
      </c>
      <c r="L123" s="98">
        <f t="shared" si="28"/>
        <v>0.55436660301637919</v>
      </c>
      <c r="P123" s="9"/>
    </row>
    <row r="124" spans="1:16" ht="12.75" x14ac:dyDescent="0.2">
      <c r="A124" s="94">
        <f t="shared" si="18"/>
        <v>103</v>
      </c>
      <c r="B124" s="95">
        <f t="shared" si="15"/>
        <v>10.203550585330024</v>
      </c>
      <c r="C124" s="96">
        <f t="shared" si="16"/>
        <v>3508216211067096.5</v>
      </c>
      <c r="D124" s="97">
        <f t="shared" si="19"/>
        <v>2.0662797471577039</v>
      </c>
      <c r="E124" s="98">
        <f t="shared" si="17"/>
        <v>64604482188366.945</v>
      </c>
      <c r="F124" s="98">
        <f t="shared" si="20"/>
        <v>16838990629053.449</v>
      </c>
      <c r="G124" s="99">
        <f t="shared" si="21"/>
        <v>0.79324321463055714</v>
      </c>
      <c r="H124" s="128"/>
      <c r="I124" s="95">
        <f t="shared" si="26"/>
        <v>3.2289611871691855</v>
      </c>
      <c r="J124" s="96">
        <f t="shared" si="27"/>
        <v>100956981159182.08</v>
      </c>
      <c r="K124" s="111">
        <f t="shared" si="29"/>
        <v>107493675693836.55</v>
      </c>
      <c r="L124" s="98">
        <f t="shared" si="28"/>
        <v>0.48432076292457171</v>
      </c>
      <c r="P124" s="9"/>
    </row>
    <row r="125" spans="1:16" ht="12.75" x14ac:dyDescent="0.2">
      <c r="A125" s="100">
        <f t="shared" si="18"/>
        <v>104</v>
      </c>
      <c r="B125" s="101">
        <f t="shared" si="15"/>
        <v>10.097271664252776</v>
      </c>
      <c r="C125" s="102">
        <f t="shared" si="16"/>
        <v>3471675064855308</v>
      </c>
      <c r="D125" s="97">
        <f t="shared" si="19"/>
        <v>2.7908468751212672</v>
      </c>
      <c r="E125" s="98">
        <f t="shared" si="17"/>
        <v>87258860995103.391</v>
      </c>
      <c r="F125" s="98">
        <f t="shared" si="20"/>
        <v>31043921488721.445</v>
      </c>
      <c r="G125" s="93">
        <f t="shared" si="21"/>
        <v>0.73758925329616831</v>
      </c>
      <c r="H125" s="129"/>
      <c r="I125" s="101">
        <f t="shared" si="26"/>
        <v>2.8777816702315038</v>
      </c>
      <c r="J125" s="102">
        <f t="shared" si="27"/>
        <v>89976971855926.703</v>
      </c>
      <c r="K125" s="111">
        <f t="shared" si="29"/>
        <v>122141089716894.38</v>
      </c>
      <c r="L125" s="98">
        <f t="shared" si="28"/>
        <v>0.42418345325599355</v>
      </c>
      <c r="P125" s="9"/>
    </row>
    <row r="126" spans="1:16" ht="12.75" x14ac:dyDescent="0.2">
      <c r="A126" s="94">
        <f t="shared" si="18"/>
        <v>105</v>
      </c>
      <c r="B126" s="95">
        <f t="shared" si="15"/>
        <v>9.9920997312745179</v>
      </c>
      <c r="C126" s="96">
        <f t="shared" si="16"/>
        <v>3435514526703611.5</v>
      </c>
      <c r="D126" s="97">
        <f t="shared" si="19"/>
        <v>3.4267228673454886</v>
      </c>
      <c r="E126" s="98">
        <f t="shared" si="17"/>
        <v>107140215042234.98</v>
      </c>
      <c r="F126" s="98">
        <f t="shared" si="20"/>
        <v>48485351844434.117</v>
      </c>
      <c r="G126" s="99">
        <f t="shared" si="21"/>
        <v>0.68844867321998249</v>
      </c>
      <c r="H126" s="128"/>
      <c r="I126" s="95">
        <f t="shared" si="26"/>
        <v>2.5647961872161389</v>
      </c>
      <c r="J126" s="96">
        <f t="shared" si="27"/>
        <v>80191140537346.625</v>
      </c>
      <c r="K126" s="111">
        <f t="shared" si="29"/>
        <v>135195461432276.39</v>
      </c>
      <c r="L126" s="98">
        <f t="shared" si="28"/>
        <v>0.37231257563855508</v>
      </c>
      <c r="P126" s="9"/>
    </row>
    <row r="127" spans="1:16" ht="12.75" x14ac:dyDescent="0.2">
      <c r="A127" s="100">
        <f t="shared" si="18"/>
        <v>106</v>
      </c>
      <c r="B127" s="101">
        <f t="shared" si="15"/>
        <v>9.8880232561440966</v>
      </c>
      <c r="C127" s="102">
        <f t="shared" si="16"/>
        <v>3399730632245518.5</v>
      </c>
      <c r="D127" s="97">
        <f t="shared" si="19"/>
        <v>3.9836566979171533</v>
      </c>
      <c r="E127" s="98">
        <f t="shared" si="17"/>
        <v>124553356600999.91</v>
      </c>
      <c r="F127" s="98">
        <f t="shared" si="20"/>
        <v>68761479663201.547</v>
      </c>
      <c r="G127" s="93">
        <f t="shared" si="21"/>
        <v>0.64430314303850988</v>
      </c>
      <c r="H127" s="129"/>
      <c r="I127" s="101">
        <f t="shared" si="26"/>
        <v>2.2858507822204803</v>
      </c>
      <c r="J127" s="102">
        <f t="shared" si="27"/>
        <v>71469609257103.484</v>
      </c>
      <c r="K127" s="111">
        <f t="shared" si="29"/>
        <v>146830048985758.34</v>
      </c>
      <c r="L127" s="98">
        <f t="shared" si="28"/>
        <v>0.32739221779995836</v>
      </c>
      <c r="P127" s="9"/>
    </row>
    <row r="128" spans="1:16" ht="12.75" x14ac:dyDescent="0.2">
      <c r="A128" s="94">
        <f t="shared" si="18"/>
        <v>107</v>
      </c>
      <c r="B128" s="95">
        <f t="shared" si="15"/>
        <v>9.7850308287080434</v>
      </c>
      <c r="C128" s="96">
        <f t="shared" si="16"/>
        <v>3364319458406895</v>
      </c>
      <c r="D128" s="97">
        <f t="shared" si="19"/>
        <v>4.4703359767262416</v>
      </c>
      <c r="E128" s="98">
        <f t="shared" si="17"/>
        <v>139769913237398.72</v>
      </c>
      <c r="F128" s="98">
        <f t="shared" si="20"/>
        <v>91514721353010.641</v>
      </c>
      <c r="G128" s="99">
        <f t="shared" si="21"/>
        <v>0.60431992589962791</v>
      </c>
      <c r="H128" s="128"/>
      <c r="I128" s="95">
        <f t="shared" si="26"/>
        <v>2.0372432806247205</v>
      </c>
      <c r="J128" s="96">
        <f t="shared" si="27"/>
        <v>63696625501718.57</v>
      </c>
      <c r="K128" s="111">
        <f t="shared" si="29"/>
        <v>157199267090689.28</v>
      </c>
      <c r="L128" s="98">
        <f t="shared" si="28"/>
        <v>0.28835586191387524</v>
      </c>
      <c r="P128" s="9"/>
    </row>
    <row r="129" spans="1:16" ht="12.75" x14ac:dyDescent="0.2">
      <c r="A129" s="100">
        <f t="shared" si="18"/>
        <v>108</v>
      </c>
      <c r="B129" s="101">
        <f t="shared" si="15"/>
        <v>9.6831111576596314</v>
      </c>
      <c r="C129" s="102">
        <f t="shared" si="16"/>
        <v>3329277122975860</v>
      </c>
      <c r="D129" s="97">
        <f t="shared" si="19"/>
        <v>4.8945023938527417</v>
      </c>
      <c r="E129" s="98">
        <f t="shared" si="17"/>
        <v>153031937306427.59</v>
      </c>
      <c r="F129" s="98">
        <f t="shared" si="20"/>
        <v>116426897193591.88</v>
      </c>
      <c r="G129" s="93">
        <f t="shared" si="21"/>
        <v>0.56792325102414309</v>
      </c>
      <c r="H129" s="129"/>
      <c r="I129" s="101">
        <f t="shared" si="26"/>
        <v>1.815674153681591</v>
      </c>
      <c r="J129" s="102">
        <f t="shared" si="27"/>
        <v>56769025918564.492</v>
      </c>
      <c r="K129" s="111">
        <f t="shared" si="29"/>
        <v>166440736426269.56</v>
      </c>
      <c r="L129" s="98">
        <f t="shared" si="28"/>
        <v>0.25433039004298885</v>
      </c>
      <c r="P129" s="9"/>
    </row>
    <row r="130" spans="1:16" ht="12.75" x14ac:dyDescent="0.2">
      <c r="A130" s="94">
        <f t="shared" si="18"/>
        <v>109</v>
      </c>
      <c r="B130" s="95">
        <f t="shared" si="15"/>
        <v>9.5822530693009877</v>
      </c>
      <c r="C130" s="96">
        <f t="shared" si="16"/>
        <v>3294599784177172.5</v>
      </c>
      <c r="D130" s="97">
        <f t="shared" si="19"/>
        <v>5.2630546081878702</v>
      </c>
      <c r="E130" s="98">
        <f t="shared" si="17"/>
        <v>164555122876653.16</v>
      </c>
      <c r="F130" s="98">
        <f t="shared" si="20"/>
        <v>143214940452581.94</v>
      </c>
      <c r="G130" s="99">
        <f t="shared" si="21"/>
        <v>0.53466903537210286</v>
      </c>
      <c r="H130" s="128"/>
      <c r="I130" s="95">
        <f t="shared" si="26"/>
        <v>1.6182027270382935</v>
      </c>
      <c r="J130" s="96">
        <f t="shared" si="27"/>
        <v>50594867127705.164</v>
      </c>
      <c r="K130" s="111">
        <f t="shared" si="29"/>
        <v>174677110144733.19</v>
      </c>
      <c r="L130" s="98">
        <f t="shared" si="28"/>
        <v>0.22459458890671069</v>
      </c>
      <c r="P130" s="9"/>
    </row>
    <row r="131" spans="1:16" ht="12.75" x14ac:dyDescent="0.2">
      <c r="A131" s="100">
        <f t="shared" si="18"/>
        <v>110</v>
      </c>
      <c r="B131" s="101">
        <f t="shared" si="15"/>
        <v>9.482445506318097</v>
      </c>
      <c r="C131" s="102">
        <f t="shared" si="16"/>
        <v>3260283640251048</v>
      </c>
      <c r="D131" s="97">
        <f t="shared" si="19"/>
        <v>5.5821399458470227</v>
      </c>
      <c r="E131" s="98">
        <f t="shared" si="17"/>
        <v>174531672780762.78</v>
      </c>
      <c r="F131" s="98">
        <f t="shared" si="20"/>
        <v>171627073230845.66</v>
      </c>
      <c r="G131" s="93">
        <f t="shared" si="21"/>
        <v>0.50419547329568226</v>
      </c>
      <c r="H131" s="129"/>
      <c r="I131" s="101">
        <f t="shared" si="26"/>
        <v>1.4422081519883669</v>
      </c>
      <c r="J131" s="102">
        <f t="shared" si="27"/>
        <v>45092205445664.102</v>
      </c>
      <c r="K131" s="111">
        <f t="shared" si="29"/>
        <v>182017701728911.06</v>
      </c>
      <c r="L131" s="98">
        <f t="shared" si="28"/>
        <v>0.19854794538312484</v>
      </c>
      <c r="P131" s="9"/>
    </row>
    <row r="132" spans="1:16" ht="12.75" x14ac:dyDescent="0.2">
      <c r="A132" s="94">
        <f t="shared" si="18"/>
        <v>111</v>
      </c>
      <c r="B132" s="95">
        <f t="shared" si="15"/>
        <v>9.3836775265685581</v>
      </c>
      <c r="C132" s="96">
        <f t="shared" si="16"/>
        <v>3226324929036360.5</v>
      </c>
      <c r="D132" s="97">
        <f t="shared" si="19"/>
        <v>5.8572361254147323</v>
      </c>
      <c r="E132" s="98">
        <f t="shared" si="17"/>
        <v>183132853844177.31</v>
      </c>
      <c r="F132" s="98">
        <f t="shared" si="20"/>
        <v>201439398275246.63</v>
      </c>
      <c r="G132" s="99">
        <f t="shared" si="21"/>
        <v>0.47619882306877348</v>
      </c>
      <c r="H132" s="128"/>
      <c r="I132" s="95">
        <f t="shared" si="26"/>
        <v>1.2853546214623823</v>
      </c>
      <c r="J132" s="96">
        <f t="shared" si="27"/>
        <v>40188009325565.828</v>
      </c>
      <c r="K132" s="111">
        <f t="shared" si="29"/>
        <v>188559935805165.97</v>
      </c>
      <c r="L132" s="98">
        <f t="shared" si="28"/>
        <v>0.17568686487040558</v>
      </c>
      <c r="P132" s="9"/>
    </row>
    <row r="133" spans="1:16" ht="12.75" x14ac:dyDescent="0.2">
      <c r="A133" s="100">
        <f t="shared" si="18"/>
        <v>112</v>
      </c>
      <c r="B133" s="101">
        <f t="shared" si="15"/>
        <v>9.2859383018819752</v>
      </c>
      <c r="C133" s="102">
        <f t="shared" si="16"/>
        <v>3192719927558190.5</v>
      </c>
      <c r="D133" s="97">
        <f t="shared" si="19"/>
        <v>6.0932240946974652</v>
      </c>
      <c r="E133" s="98">
        <f t="shared" si="17"/>
        <v>190511274205295.84</v>
      </c>
      <c r="F133" s="98">
        <f t="shared" si="20"/>
        <v>232452861517969.22</v>
      </c>
      <c r="G133" s="93">
        <f t="shared" si="21"/>
        <v>0.45041945194602184</v>
      </c>
      <c r="H133" s="129"/>
      <c r="I133" s="101">
        <f t="shared" si="26"/>
        <v>1.1455603691026914</v>
      </c>
      <c r="J133" s="102">
        <f t="shared" si="27"/>
        <v>35817190079512.203</v>
      </c>
      <c r="K133" s="111">
        <f t="shared" si="29"/>
        <v>194390641166947.03</v>
      </c>
      <c r="L133" s="98">
        <f t="shared" si="28"/>
        <v>0.15558632339125994</v>
      </c>
      <c r="P133" s="9"/>
    </row>
    <row r="134" spans="1:16" ht="12.75" x14ac:dyDescent="0.2">
      <c r="A134" s="94">
        <f t="shared" si="18"/>
        <v>113</v>
      </c>
      <c r="B134" s="95">
        <f t="shared" si="15"/>
        <v>9.1892171168728307</v>
      </c>
      <c r="C134" s="96">
        <f t="shared" si="16"/>
        <v>3159464951619663</v>
      </c>
      <c r="D134" s="97">
        <f t="shared" si="19"/>
        <v>6.2944529456914911</v>
      </c>
      <c r="E134" s="98">
        <f t="shared" si="17"/>
        <v>196802912952523.47</v>
      </c>
      <c r="F134" s="98">
        <f t="shared" si="20"/>
        <v>264490545021868.38</v>
      </c>
      <c r="G134" s="99">
        <f t="shared" si="21"/>
        <v>0.42663278559534379</v>
      </c>
      <c r="H134" s="128"/>
      <c r="I134" s="95">
        <f t="shared" si="26"/>
        <v>1.0209700399767079</v>
      </c>
      <c r="J134" s="96">
        <f t="shared" si="27"/>
        <v>31921738018902.109</v>
      </c>
      <c r="K134" s="111">
        <f t="shared" si="29"/>
        <v>199587203170024.13</v>
      </c>
      <c r="L134" s="98">
        <f t="shared" si="28"/>
        <v>0.13788555143903453</v>
      </c>
      <c r="P134" s="9"/>
    </row>
    <row r="135" spans="1:16" ht="12.75" x14ac:dyDescent="0.2">
      <c r="A135" s="100">
        <f t="shared" si="18"/>
        <v>114</v>
      </c>
      <c r="B135" s="101">
        <f t="shared" si="15"/>
        <v>9.093503367765738</v>
      </c>
      <c r="C135" s="102">
        <f t="shared" si="16"/>
        <v>3126556355398041.5</v>
      </c>
      <c r="D135" s="97">
        <f t="shared" si="19"/>
        <v>6.4647977693346856</v>
      </c>
      <c r="E135" s="98">
        <f t="shared" si="17"/>
        <v>202128929015970.5</v>
      </c>
      <c r="F135" s="98">
        <f t="shared" si="20"/>
        <v>297395254396561.25</v>
      </c>
      <c r="G135" s="93">
        <f t="shared" si="21"/>
        <v>0.4046429296678164</v>
      </c>
      <c r="H135" s="129"/>
      <c r="I135" s="101">
        <f t="shared" si="26"/>
        <v>0.90993006623171557</v>
      </c>
      <c r="J135" s="102">
        <f t="shared" si="27"/>
        <v>28449952547514.25</v>
      </c>
      <c r="K135" s="111">
        <f t="shared" si="29"/>
        <v>204218590794038.06</v>
      </c>
      <c r="L135" s="98">
        <f t="shared" si="28"/>
        <v>0.12227674673559263</v>
      </c>
      <c r="P135" s="9"/>
    </row>
    <row r="136" spans="1:16" ht="12.75" x14ac:dyDescent="0.2">
      <c r="A136" s="94">
        <f t="shared" si="18"/>
        <v>115</v>
      </c>
      <c r="B136" s="95">
        <f t="shared" si="15"/>
        <v>8.9987865612329294</v>
      </c>
      <c r="C136" s="96">
        <f t="shared" si="16"/>
        <v>3093990531045032</v>
      </c>
      <c r="D136" s="97">
        <f t="shared" si="19"/>
        <v>6.60771121790747</v>
      </c>
      <c r="E136" s="98">
        <f t="shared" si="17"/>
        <v>206597273321962.44</v>
      </c>
      <c r="F136" s="98">
        <f t="shared" si="20"/>
        <v>331027368658276.06</v>
      </c>
      <c r="G136" s="99">
        <f t="shared" si="21"/>
        <v>0.38427790913935889</v>
      </c>
      <c r="H136" s="128"/>
      <c r="I136" s="95">
        <f t="shared" si="26"/>
        <v>0.81096672087590682</v>
      </c>
      <c r="J136" s="96">
        <f t="shared" si="27"/>
        <v>25355755989117.367</v>
      </c>
      <c r="K136" s="111">
        <f t="shared" si="29"/>
        <v>208346272001568.81</v>
      </c>
      <c r="L136" s="98">
        <f t="shared" si="28"/>
        <v>0.10849608883209126</v>
      </c>
      <c r="P136" s="9"/>
    </row>
    <row r="137" spans="1:16" ht="12.75" x14ac:dyDescent="0.2">
      <c r="A137" s="100">
        <f t="shared" si="18"/>
        <v>116</v>
      </c>
      <c r="B137" s="101">
        <f t="shared" si="15"/>
        <v>8.9050563132438327</v>
      </c>
      <c r="C137" s="102">
        <f t="shared" si="16"/>
        <v>3061763908291238</v>
      </c>
      <c r="D137" s="97">
        <f t="shared" si="19"/>
        <v>6.7262694594356285</v>
      </c>
      <c r="E137" s="98">
        <f t="shared" si="17"/>
        <v>210304125607392.81</v>
      </c>
      <c r="F137" s="98">
        <f t="shared" si="20"/>
        <v>365262923989712.13</v>
      </c>
      <c r="G137" s="93">
        <f t="shared" si="21"/>
        <v>0.36538597154685104</v>
      </c>
      <c r="H137" s="129"/>
      <c r="I137" s="101">
        <f t="shared" si="26"/>
        <v>0.7227665584145504</v>
      </c>
      <c r="J137" s="102">
        <f t="shared" si="27"/>
        <v>22598082042700.434</v>
      </c>
      <c r="K137" s="111">
        <f t="shared" si="29"/>
        <v>212025029543403.78</v>
      </c>
      <c r="L137" s="98">
        <f t="shared" si="28"/>
        <v>9.6316521803552907E-2</v>
      </c>
      <c r="P137" s="9"/>
    </row>
    <row r="138" spans="1:16" ht="12.75" x14ac:dyDescent="0.2">
      <c r="A138" s="94">
        <f t="shared" si="18"/>
        <v>117</v>
      </c>
      <c r="B138" s="95">
        <f t="shared" si="15"/>
        <v>8.8123023479266678</v>
      </c>
      <c r="C138" s="96">
        <f t="shared" si="16"/>
        <v>3029872954054751.5</v>
      </c>
      <c r="D138" s="97">
        <f t="shared" si="19"/>
        <v>6.8232131340180029</v>
      </c>
      <c r="E138" s="98">
        <f t="shared" si="17"/>
        <v>213335174963825.28</v>
      </c>
      <c r="F138" s="98">
        <f t="shared" si="20"/>
        <v>399991905960567.38</v>
      </c>
      <c r="G138" s="99">
        <f t="shared" si="21"/>
        <v>0.34783263547125842</v>
      </c>
      <c r="H138" s="128"/>
      <c r="I138" s="95">
        <f t="shared" si="26"/>
        <v>0.64415898274862671</v>
      </c>
      <c r="J138" s="96">
        <f t="shared" si="27"/>
        <v>20140330748876.094</v>
      </c>
      <c r="K138" s="111">
        <f t="shared" si="29"/>
        <v>215303688037406.88</v>
      </c>
      <c r="L138" s="98">
        <f t="shared" si="28"/>
        <v>8.5541908657097196E-2</v>
      </c>
      <c r="P138" s="9"/>
    </row>
    <row r="139" spans="1:16" ht="12.75" x14ac:dyDescent="0.2">
      <c r="A139" s="100">
        <f t="shared" si="18"/>
        <v>118</v>
      </c>
      <c r="B139" s="101">
        <f t="shared" si="15"/>
        <v>8.7205144964418455</v>
      </c>
      <c r="C139" s="102">
        <f t="shared" si="16"/>
        <v>2998314172053803.5</v>
      </c>
      <c r="D139" s="97">
        <f t="shared" si="19"/>
        <v>6.9009838556672687</v>
      </c>
      <c r="E139" s="98">
        <f t="shared" si="17"/>
        <v>215766761107220.31</v>
      </c>
      <c r="F139" s="98">
        <f t="shared" si="20"/>
        <v>435116727536161.38</v>
      </c>
      <c r="G139" s="93">
        <f t="shared" si="21"/>
        <v>0.33149828636295098</v>
      </c>
      <c r="H139" s="129"/>
      <c r="I139" s="101">
        <f t="shared" si="26"/>
        <v>0.57410071097638127</v>
      </c>
      <c r="J139" s="102">
        <f t="shared" si="27"/>
        <v>17949882733749.535</v>
      </c>
      <c r="K139" s="111">
        <f t="shared" si="29"/>
        <v>218225761970807.97</v>
      </c>
      <c r="L139" s="98">
        <f t="shared" si="28"/>
        <v>7.6002259912125281E-2</v>
      </c>
      <c r="P139" s="9"/>
    </row>
    <row r="140" spans="1:16" ht="13.5" thickBot="1" x14ac:dyDescent="0.25">
      <c r="A140" s="94">
        <f t="shared" si="18"/>
        <v>119</v>
      </c>
      <c r="B140" s="95">
        <f t="shared" si="15"/>
        <v>8.6296826958671708</v>
      </c>
      <c r="C140" s="96">
        <f t="shared" si="16"/>
        <v>2967084102423470</v>
      </c>
      <c r="D140" s="97">
        <f t="shared" si="19"/>
        <v>6.961756744131721</v>
      </c>
      <c r="E140" s="98">
        <f t="shared" si="17"/>
        <v>217666891520702.81</v>
      </c>
      <c r="F140" s="98">
        <f t="shared" si="20"/>
        <v>470550872667438.56</v>
      </c>
      <c r="G140" s="99">
        <f t="shared" si="21"/>
        <v>0.3162761887982859</v>
      </c>
      <c r="H140" s="128"/>
      <c r="I140" s="95"/>
      <c r="J140" s="96"/>
      <c r="K140" s="111"/>
      <c r="L140" s="98"/>
      <c r="P140" s="9"/>
    </row>
    <row r="141" spans="1:16" ht="13.5" thickBot="1" x14ac:dyDescent="0.25">
      <c r="A141" s="100">
        <f t="shared" si="18"/>
        <v>120</v>
      </c>
      <c r="B141" s="101">
        <f t="shared" si="15"/>
        <v>8.5397969880945883</v>
      </c>
      <c r="C141" s="102">
        <f t="shared" si="16"/>
        <v>2936179321336347</v>
      </c>
      <c r="D141" s="97">
        <f t="shared" si="19"/>
        <v>7.0074694184755879</v>
      </c>
      <c r="E141" s="98">
        <f t="shared" si="17"/>
        <v>219096147970364.75</v>
      </c>
      <c r="F141" s="98">
        <f t="shared" si="20"/>
        <v>506217687453311.88</v>
      </c>
      <c r="G141" s="93">
        <f t="shared" si="21"/>
        <v>0.30207082406250307</v>
      </c>
      <c r="H141" s="137">
        <f>D141*Ausbeute</f>
        <v>6.5169465591822968</v>
      </c>
      <c r="I141" s="138">
        <f>H141</f>
        <v>6.5169465591822968</v>
      </c>
      <c r="J141" s="139">
        <f>E141*Ausbeute</f>
        <v>203759417612439.22</v>
      </c>
      <c r="K141" s="139">
        <f>F141*Ausbeute</f>
        <v>470782449331580.06</v>
      </c>
      <c r="L141" s="140">
        <f>J141/(J141+K141)</f>
        <v>0.30207082406250313</v>
      </c>
      <c r="P141" s="9"/>
    </row>
    <row r="142" spans="1:16" ht="21.75" customHeight="1" x14ac:dyDescent="0.2">
      <c r="A142" s="94">
        <f t="shared" si="18"/>
        <v>121</v>
      </c>
      <c r="B142" s="95">
        <f t="shared" si="15"/>
        <v>8.4508475187384704</v>
      </c>
      <c r="C142" s="96">
        <f t="shared" si="16"/>
        <v>2905596440627194.5</v>
      </c>
      <c r="D142" s="97">
        <f t="shared" si="19"/>
        <v>1.2316797401966357</v>
      </c>
      <c r="E142" s="98">
        <f t="shared" si="17"/>
        <v>38509805822160.453</v>
      </c>
      <c r="F142" s="98">
        <f t="shared" si="20"/>
        <v>6269038157095.8877</v>
      </c>
      <c r="G142" s="99">
        <f t="shared" si="21"/>
        <v>0.86</v>
      </c>
      <c r="H142" s="128"/>
      <c r="I142" s="95">
        <f t="shared" ref="I142:I163" si="30">I141*EXP(-$I$4*dt)</f>
        <v>5.8081680970389522</v>
      </c>
      <c r="J142" s="96">
        <f t="shared" ref="J142:J163" si="31">I142*10^9/$J$4</f>
        <v>181598688603685.59</v>
      </c>
      <c r="K142" s="111">
        <f>J142*($F$19/$E$19)+K141</f>
        <v>500345026546133.56</v>
      </c>
      <c r="L142" s="98">
        <f t="shared" ref="L142:L163" si="32">J142/(J142+K142)</f>
        <v>0.26629571410272385</v>
      </c>
      <c r="P142" s="9"/>
    </row>
    <row r="143" spans="1:16" ht="12.75" x14ac:dyDescent="0.2">
      <c r="A143" s="100">
        <f t="shared" si="18"/>
        <v>122</v>
      </c>
      <c r="B143" s="101">
        <f t="shared" si="15"/>
        <v>8.3628245360552551</v>
      </c>
      <c r="C143" s="102">
        <f t="shared" si="16"/>
        <v>2875332107421485.5</v>
      </c>
      <c r="D143" s="97">
        <f t="shared" si="19"/>
        <v>1.8839534529363489</v>
      </c>
      <c r="E143" s="98">
        <f t="shared" si="17"/>
        <v>58903852424320.055</v>
      </c>
      <c r="F143" s="98">
        <f t="shared" si="20"/>
        <v>15858037388961.945</v>
      </c>
      <c r="G143" s="93">
        <f t="shared" si="21"/>
        <v>0.78788608168456642</v>
      </c>
      <c r="H143" s="129"/>
      <c r="I143" s="101">
        <f t="shared" si="30"/>
        <v>5.1764758751825486</v>
      </c>
      <c r="J143" s="102">
        <f t="shared" si="31"/>
        <v>161848144684553.25</v>
      </c>
      <c r="K143" s="111">
        <f t="shared" ref="K143:K163" si="33">J143*($F$19/$E$19)+K142</f>
        <v>526692398936642.25</v>
      </c>
      <c r="L143" s="98">
        <f t="shared" si="32"/>
        <v>0.23505971606748974</v>
      </c>
      <c r="P143" s="9"/>
    </row>
    <row r="144" spans="1:16" ht="12.75" x14ac:dyDescent="0.2">
      <c r="A144" s="94">
        <f t="shared" si="18"/>
        <v>123</v>
      </c>
      <c r="B144" s="95">
        <f t="shared" si="15"/>
        <v>8.2757183898743243</v>
      </c>
      <c r="C144" s="96">
        <f t="shared" si="16"/>
        <v>2845383003767815</v>
      </c>
      <c r="D144" s="97">
        <f t="shared" si="19"/>
        <v>2.4570970638363483</v>
      </c>
      <c r="E144" s="98">
        <f t="shared" si="17"/>
        <v>76823810383884.406</v>
      </c>
      <c r="F144" s="98">
        <f t="shared" si="20"/>
        <v>28364239079361.734</v>
      </c>
      <c r="G144" s="99">
        <f t="shared" si="21"/>
        <v>0.73034732344502207</v>
      </c>
      <c r="H144" s="128"/>
      <c r="I144" s="95">
        <f t="shared" si="30"/>
        <v>4.6134860490707368</v>
      </c>
      <c r="J144" s="96">
        <f t="shared" si="31"/>
        <v>144245655842805.72</v>
      </c>
      <c r="K144" s="111">
        <f t="shared" si="33"/>
        <v>550174249887796.69</v>
      </c>
      <c r="L144" s="98">
        <f t="shared" si="32"/>
        <v>0.20772108439351863</v>
      </c>
      <c r="P144" s="9"/>
    </row>
    <row r="145" spans="1:16" ht="13.5" thickBot="1" x14ac:dyDescent="0.25">
      <c r="A145" s="100">
        <f t="shared" si="18"/>
        <v>124</v>
      </c>
      <c r="B145" s="101">
        <f t="shared" si="15"/>
        <v>8.1895195305400552</v>
      </c>
      <c r="C145" s="102">
        <f t="shared" si="16"/>
        <v>2815745846274153</v>
      </c>
      <c r="D145" s="97">
        <f t="shared" si="19"/>
        <v>2.9598020048695184</v>
      </c>
      <c r="E145" s="98">
        <f t="shared" si="17"/>
        <v>92541426768430.406</v>
      </c>
      <c r="F145" s="98">
        <f t="shared" si="20"/>
        <v>43429122506780.641</v>
      </c>
      <c r="G145" s="93">
        <f t="shared" si="21"/>
        <v>0.68059905076298566</v>
      </c>
      <c r="H145" s="129"/>
      <c r="I145" s="101">
        <f t="shared" si="30"/>
        <v>4.1117265951171316</v>
      </c>
      <c r="J145" s="102">
        <f t="shared" si="31"/>
        <v>128557601139476.95</v>
      </c>
      <c r="K145" s="111">
        <f t="shared" si="33"/>
        <v>571102231468641.75</v>
      </c>
      <c r="L145" s="98">
        <f t="shared" si="32"/>
        <v>0.18374300645537042</v>
      </c>
      <c r="P145" s="9"/>
    </row>
    <row r="146" spans="1:16" ht="13.5" thickBot="1" x14ac:dyDescent="0.25">
      <c r="A146" s="94">
        <f t="shared" si="18"/>
        <v>125</v>
      </c>
      <c r="B146" s="95">
        <f t="shared" si="15"/>
        <v>8.1042185078648501</v>
      </c>
      <c r="C146" s="96">
        <f t="shared" si="16"/>
        <v>2786417385747872.5</v>
      </c>
      <c r="D146" s="97">
        <f t="shared" si="19"/>
        <v>3.3998135456044176</v>
      </c>
      <c r="E146" s="98">
        <f t="shared" si="17"/>
        <v>106298865849555.05</v>
      </c>
      <c r="F146" s="98">
        <f t="shared" si="20"/>
        <v>60733589040429.141</v>
      </c>
      <c r="G146" s="99">
        <f t="shared" si="21"/>
        <v>0.63639647707727653</v>
      </c>
      <c r="H146" s="137">
        <f>D146*Ausbeute</f>
        <v>3.1618265974121087</v>
      </c>
      <c r="I146" s="138">
        <f>H146</f>
        <v>3.1618265974121087</v>
      </c>
      <c r="J146" s="139">
        <f>E146*Ausbeute</f>
        <v>98857945240086.203</v>
      </c>
      <c r="K146" s="139">
        <f>F146*Ausbeute</f>
        <v>56482237807599.102</v>
      </c>
      <c r="L146" s="140">
        <f>J146/(J146+K146)</f>
        <v>0.63639647707727653</v>
      </c>
      <c r="P146" s="9"/>
    </row>
    <row r="147" spans="1:16" ht="12.75" x14ac:dyDescent="0.2">
      <c r="A147" s="100">
        <f t="shared" si="18"/>
        <v>126</v>
      </c>
      <c r="B147" s="101">
        <f t="shared" si="15"/>
        <v>8.0198059700931026</v>
      </c>
      <c r="C147" s="102">
        <f t="shared" si="16"/>
        <v>2757394406839538</v>
      </c>
      <c r="D147" s="97">
        <f t="shared" si="19"/>
        <v>0.96608511580874612</v>
      </c>
      <c r="E147" s="98">
        <f t="shared" si="17"/>
        <v>30205701208931.703</v>
      </c>
      <c r="F147" s="98">
        <f t="shared" si="20"/>
        <v>4917207173547.0215</v>
      </c>
      <c r="G147" s="93">
        <f t="shared" si="21"/>
        <v>0.86</v>
      </c>
      <c r="H147" s="129"/>
      <c r="I147" s="101">
        <f t="shared" si="30"/>
        <v>2.8179485905992263</v>
      </c>
      <c r="J147" s="102">
        <f t="shared" si="31"/>
        <v>88106225587084.922</v>
      </c>
      <c r="K147" s="111">
        <f t="shared" si="33"/>
        <v>70825111740380.375</v>
      </c>
      <c r="L147" s="98">
        <f t="shared" si="32"/>
        <v>0.55436660301642771</v>
      </c>
      <c r="P147" s="9"/>
    </row>
    <row r="148" spans="1:16" ht="12.75" x14ac:dyDescent="0.2">
      <c r="A148" s="94">
        <f t="shared" si="18"/>
        <v>127</v>
      </c>
      <c r="B148" s="95">
        <f t="shared" si="15"/>
        <v>7.9362726628759281</v>
      </c>
      <c r="C148" s="96">
        <f t="shared" si="16"/>
        <v>2728673727690392.5</v>
      </c>
      <c r="D148" s="97">
        <f t="shared" si="19"/>
        <v>1.6071424681128188</v>
      </c>
      <c r="E148" s="98">
        <f t="shared" si="17"/>
        <v>50249056110715.594</v>
      </c>
      <c r="F148" s="98">
        <f t="shared" si="20"/>
        <v>13097286075291.422</v>
      </c>
      <c r="G148" s="99">
        <f t="shared" si="21"/>
        <v>0.79324321463055891</v>
      </c>
      <c r="H148" s="128"/>
      <c r="I148" s="95">
        <f t="shared" si="30"/>
        <v>2.5114705106724</v>
      </c>
      <c r="J148" s="96">
        <f t="shared" si="31"/>
        <v>78523855299134.563</v>
      </c>
      <c r="K148" s="111">
        <f t="shared" si="33"/>
        <v>83608064928611.578</v>
      </c>
      <c r="L148" s="98">
        <f t="shared" si="32"/>
        <v>0.4843207629246134</v>
      </c>
      <c r="P148" s="9"/>
    </row>
    <row r="149" spans="1:16" ht="12.75" x14ac:dyDescent="0.2">
      <c r="A149" s="100">
        <f t="shared" si="18"/>
        <v>128</v>
      </c>
      <c r="B149" s="101">
        <f t="shared" ref="B149:B212" si="34">Ao_MuNuk*EXP(-lambdaMNuk*t)</f>
        <v>7.853609428256604</v>
      </c>
      <c r="C149" s="102">
        <f t="shared" ref="C149:C212" si="35">B149*10^9/($D$4)</f>
        <v>2700252199583529.5</v>
      </c>
      <c r="D149" s="97">
        <f t="shared" si="19"/>
        <v>2.1707073019406922</v>
      </c>
      <c r="E149" s="98">
        <f t="shared" ref="E149:E212" si="36">D149*10^9/$J$4</f>
        <v>67869523193696.68</v>
      </c>
      <c r="F149" s="98">
        <f t="shared" si="20"/>
        <v>24145813106823.438</v>
      </c>
      <c r="G149" s="93">
        <f t="shared" si="21"/>
        <v>0.73758925329617087</v>
      </c>
      <c r="H149" s="129"/>
      <c r="I149" s="101">
        <f t="shared" si="30"/>
        <v>2.2383247682442011</v>
      </c>
      <c r="J149" s="102">
        <f t="shared" si="31"/>
        <v>69983656772867.922</v>
      </c>
      <c r="K149" s="111">
        <f t="shared" si="33"/>
        <v>95000753240473.797</v>
      </c>
      <c r="L149" s="98">
        <f t="shared" si="32"/>
        <v>0.42418345325602935</v>
      </c>
      <c r="P149" s="9"/>
    </row>
    <row r="150" spans="1:16" ht="12.75" x14ac:dyDescent="0.2">
      <c r="A150" s="94">
        <f t="shared" ref="A150:A212" si="37">A149+dt</f>
        <v>129</v>
      </c>
      <c r="B150" s="95">
        <f t="shared" si="34"/>
        <v>7.7718072036665458</v>
      </c>
      <c r="C150" s="96">
        <f t="shared" si="35"/>
        <v>2672126706598686</v>
      </c>
      <c r="D150" s="97">
        <f t="shared" ref="D150:D212" si="38">($D149-$H149)*EXP(-lambdaTNuk1*dt)+Ao_MuNuk_t*ZerfWahr1*(lambdaTNuk1/(lambdaTNuk1-lambdaMNuk))*(1-EXP(-(lambdaTNuk1-lambdaMNuk)*dt))</f>
        <v>2.6652885961544674</v>
      </c>
      <c r="E150" s="98">
        <f t="shared" si="36"/>
        <v>83333144930630.188</v>
      </c>
      <c r="F150" s="98">
        <f t="shared" si="20"/>
        <v>37711673909484.164</v>
      </c>
      <c r="G150" s="99">
        <f t="shared" si="21"/>
        <v>0.68844867321998515</v>
      </c>
      <c r="H150" s="128"/>
      <c r="I150" s="95">
        <f t="shared" si="30"/>
        <v>1.9948861620493785</v>
      </c>
      <c r="J150" s="96">
        <f t="shared" si="31"/>
        <v>62372284150400.867</v>
      </c>
      <c r="K150" s="111">
        <f t="shared" si="33"/>
        <v>105154380892864.64</v>
      </c>
      <c r="L150" s="98">
        <f t="shared" si="32"/>
        <v>0.37231257563858611</v>
      </c>
      <c r="P150" s="9"/>
    </row>
    <row r="151" spans="1:16" ht="12.75" x14ac:dyDescent="0.2">
      <c r="A151" s="100">
        <f t="shared" si="37"/>
        <v>130</v>
      </c>
      <c r="B151" s="101">
        <f t="shared" si="34"/>
        <v>7.6908570209317642</v>
      </c>
      <c r="C151" s="102">
        <f t="shared" si="35"/>
        <v>2644294165270640.5</v>
      </c>
      <c r="D151" s="97">
        <f t="shared" si="38"/>
        <v>3.0984690559986587</v>
      </c>
      <c r="E151" s="98">
        <f t="shared" si="36"/>
        <v>96877002842826.391</v>
      </c>
      <c r="F151" s="98">
        <f t="shared" ref="F151:F212" si="39">IF(H150&gt;0,E151*($F$19/$E$19),E151*($F$19/$E$19)+F150)</f>
        <v>53482348790874.508</v>
      </c>
      <c r="G151" s="93">
        <f t="shared" ref="G151:G212" si="40">E151/(E151+F151)</f>
        <v>0.64430314303851244</v>
      </c>
      <c r="H151" s="129"/>
      <c r="I151" s="101">
        <f t="shared" si="30"/>
        <v>1.7779237651280495</v>
      </c>
      <c r="J151" s="102">
        <f t="shared" si="31"/>
        <v>55588718988553.688</v>
      </c>
      <c r="K151" s="111">
        <f t="shared" si="33"/>
        <v>114203707239838.5</v>
      </c>
      <c r="L151" s="98">
        <f t="shared" si="32"/>
        <v>0.32739221779998517</v>
      </c>
      <c r="P151" s="9"/>
    </row>
    <row r="152" spans="1:16" ht="12.75" x14ac:dyDescent="0.2">
      <c r="A152" s="94">
        <f t="shared" si="37"/>
        <v>131</v>
      </c>
      <c r="B152" s="95">
        <f t="shared" si="34"/>
        <v>7.6107500052896651</v>
      </c>
      <c r="C152" s="96">
        <f t="shared" si="35"/>
        <v>2616751524251163.5</v>
      </c>
      <c r="D152" s="97">
        <f t="shared" si="38"/>
        <v>3.4770058627406089</v>
      </c>
      <c r="E152" s="98">
        <f t="shared" si="36"/>
        <v>108712367547165.78</v>
      </c>
      <c r="F152" s="98">
        <f t="shared" si="39"/>
        <v>71179710949715.453</v>
      </c>
      <c r="G152" s="99">
        <f t="shared" si="40"/>
        <v>0.60431992589963046</v>
      </c>
      <c r="H152" s="128"/>
      <c r="I152" s="95">
        <f t="shared" si="30"/>
        <v>1.5845580438333087</v>
      </c>
      <c r="J152" s="96">
        <f t="shared" si="31"/>
        <v>49542929538015.477</v>
      </c>
      <c r="K152" s="111">
        <f t="shared" si="33"/>
        <v>122268835304166.59</v>
      </c>
      <c r="L152" s="98">
        <f t="shared" si="32"/>
        <v>0.28835586191389867</v>
      </c>
      <c r="P152" s="9"/>
    </row>
    <row r="153" spans="1:16" ht="12.75" x14ac:dyDescent="0.2">
      <c r="A153" s="100">
        <f t="shared" si="37"/>
        <v>132</v>
      </c>
      <c r="B153" s="101">
        <f t="shared" si="34"/>
        <v>7.5314773744160783</v>
      </c>
      <c r="C153" s="102">
        <f t="shared" si="35"/>
        <v>2589495763974491</v>
      </c>
      <c r="D153" s="97">
        <f t="shared" si="38"/>
        <v>3.8069204657603604</v>
      </c>
      <c r="E153" s="98">
        <f t="shared" si="36"/>
        <v>119027506203386.16</v>
      </c>
      <c r="F153" s="98">
        <f t="shared" si="39"/>
        <v>90556281727010.875</v>
      </c>
      <c r="G153" s="93">
        <f t="shared" si="40"/>
        <v>0.56792325102414554</v>
      </c>
      <c r="H153" s="129"/>
      <c r="I153" s="101">
        <f t="shared" si="30"/>
        <v>1.4122226405449996</v>
      </c>
      <c r="J153" s="102">
        <f t="shared" si="31"/>
        <v>44154675838350.844</v>
      </c>
      <c r="K153" s="111">
        <f t="shared" si="33"/>
        <v>129456805789479.52</v>
      </c>
      <c r="L153" s="98">
        <f t="shared" si="32"/>
        <v>0.25433039004300928</v>
      </c>
      <c r="P153" s="9"/>
    </row>
    <row r="154" spans="1:16" ht="12.75" x14ac:dyDescent="0.2">
      <c r="A154" s="94">
        <f t="shared" si="37"/>
        <v>133</v>
      </c>
      <c r="B154" s="95">
        <f t="shared" si="34"/>
        <v>7.4530304374624432</v>
      </c>
      <c r="C154" s="96">
        <f t="shared" si="35"/>
        <v>2562523896326284.5</v>
      </c>
      <c r="D154" s="97">
        <f t="shared" si="38"/>
        <v>4.0935786088263217</v>
      </c>
      <c r="E154" s="98">
        <f t="shared" si="36"/>
        <v>127990184622573.98</v>
      </c>
      <c r="F154" s="98">
        <f t="shared" si="39"/>
        <v>111391893177197.34</v>
      </c>
      <c r="G154" s="99">
        <f t="shared" si="40"/>
        <v>0.53466903537210531</v>
      </c>
      <c r="H154" s="128"/>
      <c r="I154" s="95">
        <f t="shared" si="30"/>
        <v>1.2586303128682952</v>
      </c>
      <c r="J154" s="96">
        <f t="shared" si="31"/>
        <v>39352444770021.961</v>
      </c>
      <c r="K154" s="111">
        <f t="shared" si="33"/>
        <v>135863017728785.42</v>
      </c>
      <c r="L154" s="98">
        <f t="shared" si="32"/>
        <v>0.22459458890672859</v>
      </c>
      <c r="P154" s="9"/>
    </row>
    <row r="155" spans="1:16" ht="12.75" x14ac:dyDescent="0.2">
      <c r="A155" s="100">
        <f t="shared" si="37"/>
        <v>134</v>
      </c>
      <c r="B155" s="101">
        <f t="shared" si="34"/>
        <v>7.3754005941029943</v>
      </c>
      <c r="C155" s="102">
        <f t="shared" si="35"/>
        <v>2535832964316031.5</v>
      </c>
      <c r="D155" s="97">
        <f t="shared" si="38"/>
        <v>4.3417616526806579</v>
      </c>
      <c r="E155" s="98">
        <f t="shared" si="36"/>
        <v>135749897245319.09</v>
      </c>
      <c r="F155" s="98">
        <f t="shared" si="39"/>
        <v>133490713658993.47</v>
      </c>
      <c r="G155" s="93">
        <f t="shared" si="40"/>
        <v>0.50419547329568448</v>
      </c>
      <c r="H155" s="129"/>
      <c r="I155" s="101">
        <f t="shared" si="30"/>
        <v>1.1217425772607592</v>
      </c>
      <c r="J155" s="102">
        <f t="shared" si="31"/>
        <v>35072500929393.504</v>
      </c>
      <c r="K155" s="111">
        <f t="shared" si="33"/>
        <v>141572494624268.09</v>
      </c>
      <c r="L155" s="98">
        <f t="shared" si="32"/>
        <v>0.19854794538314052</v>
      </c>
      <c r="P155" s="9"/>
    </row>
    <row r="156" spans="1:16" ht="12.75" x14ac:dyDescent="0.2">
      <c r="A156" s="94">
        <f t="shared" si="37"/>
        <v>135</v>
      </c>
      <c r="B156" s="95">
        <f t="shared" si="34"/>
        <v>7.2985793335919027</v>
      </c>
      <c r="C156" s="96">
        <f t="shared" si="35"/>
        <v>2509420041752870.5</v>
      </c>
      <c r="D156" s="97">
        <f t="shared" si="38"/>
        <v>4.5557301405424973</v>
      </c>
      <c r="E156" s="98">
        <f t="shared" si="36"/>
        <v>142439854586263.28</v>
      </c>
      <c r="F156" s="98">
        <f t="shared" si="39"/>
        <v>156678596963734</v>
      </c>
      <c r="G156" s="99">
        <f t="shared" si="40"/>
        <v>0.47619882306877565</v>
      </c>
      <c r="H156" s="128"/>
      <c r="I156" s="95">
        <f t="shared" si="30"/>
        <v>0.99974265419688912</v>
      </c>
      <c r="J156" s="96">
        <f t="shared" si="31"/>
        <v>31258040729895.469</v>
      </c>
      <c r="K156" s="111">
        <f t="shared" si="33"/>
        <v>146661012882623.16</v>
      </c>
      <c r="L156" s="98">
        <f t="shared" si="32"/>
        <v>0.17568686487041943</v>
      </c>
      <c r="P156" s="9"/>
    </row>
    <row r="157" spans="1:16" ht="12.75" x14ac:dyDescent="0.2">
      <c r="A157" s="100">
        <f t="shared" si="37"/>
        <v>136</v>
      </c>
      <c r="B157" s="101">
        <f t="shared" si="34"/>
        <v>7.2225582338302114</v>
      </c>
      <c r="C157" s="102">
        <f t="shared" si="35"/>
        <v>2483282232924779.5</v>
      </c>
      <c r="D157" s="97">
        <f t="shared" si="38"/>
        <v>4.7392804501845989</v>
      </c>
      <c r="E157" s="98">
        <f t="shared" si="36"/>
        <v>148178754522854.16</v>
      </c>
      <c r="F157" s="98">
        <f t="shared" si="39"/>
        <v>180800719793035.84</v>
      </c>
      <c r="G157" s="93">
        <f t="shared" si="40"/>
        <v>0.45041945194602373</v>
      </c>
      <c r="H157" s="129"/>
      <c r="I157" s="101">
        <f t="shared" si="30"/>
        <v>0.89101135579727686</v>
      </c>
      <c r="J157" s="102">
        <f t="shared" si="31"/>
        <v>27858438502540.512</v>
      </c>
      <c r="K157" s="111">
        <f t="shared" si="33"/>
        <v>151196107522571.63</v>
      </c>
      <c r="L157" s="98">
        <f t="shared" si="32"/>
        <v>0.15558632339127212</v>
      </c>
      <c r="P157" s="9"/>
    </row>
    <row r="158" spans="1:16" ht="12.75" x14ac:dyDescent="0.2">
      <c r="A158" s="94">
        <f t="shared" si="37"/>
        <v>137</v>
      </c>
      <c r="B158" s="95">
        <f t="shared" si="34"/>
        <v>7.1473289604425103</v>
      </c>
      <c r="C158" s="96">
        <f t="shared" si="35"/>
        <v>2457416672281117</v>
      </c>
      <c r="D158" s="97">
        <f t="shared" si="38"/>
        <v>4.8957952844837411</v>
      </c>
      <c r="E158" s="98">
        <f t="shared" si="36"/>
        <v>153072360937282.41</v>
      </c>
      <c r="F158" s="98">
        <f t="shared" si="39"/>
        <v>205719476224686.47</v>
      </c>
      <c r="G158" s="99">
        <f t="shared" si="40"/>
        <v>0.42663278559534556</v>
      </c>
      <c r="H158" s="128"/>
      <c r="I158" s="95">
        <f t="shared" si="30"/>
        <v>0.79410559590203367</v>
      </c>
      <c r="J158" s="96">
        <f t="shared" si="31"/>
        <v>24828574590011.645</v>
      </c>
      <c r="K158" s="111">
        <f t="shared" si="33"/>
        <v>155237968502340.97</v>
      </c>
      <c r="L158" s="98">
        <f t="shared" si="32"/>
        <v>0.13788555143904524</v>
      </c>
      <c r="P158" s="9"/>
    </row>
    <row r="159" spans="1:16" ht="12.75" x14ac:dyDescent="0.2">
      <c r="A159" s="100">
        <f t="shared" si="37"/>
        <v>138</v>
      </c>
      <c r="B159" s="101">
        <f t="shared" si="34"/>
        <v>7.0728832658632044</v>
      </c>
      <c r="C159" s="102">
        <f t="shared" si="35"/>
        <v>2431820524118460</v>
      </c>
      <c r="D159" s="97">
        <f t="shared" si="38"/>
        <v>5.0282886705689336</v>
      </c>
      <c r="E159" s="98">
        <f t="shared" si="36"/>
        <v>157214910663761.44</v>
      </c>
      <c r="F159" s="98">
        <f t="shared" si="39"/>
        <v>231312601216461.59</v>
      </c>
      <c r="G159" s="93">
        <f t="shared" si="40"/>
        <v>0.40464292966781812</v>
      </c>
      <c r="H159" s="129"/>
      <c r="I159" s="101">
        <f t="shared" si="30"/>
        <v>0.70773923737331035</v>
      </c>
      <c r="J159" s="102">
        <f t="shared" si="31"/>
        <v>22128236516757.922</v>
      </c>
      <c r="K159" s="111">
        <f t="shared" si="33"/>
        <v>158840239563208.53</v>
      </c>
      <c r="L159" s="98">
        <f t="shared" si="32"/>
        <v>0.1222767467356021</v>
      </c>
      <c r="P159" s="9"/>
    </row>
    <row r="160" spans="1:16" ht="12.75" x14ac:dyDescent="0.2">
      <c r="A160" s="94">
        <f t="shared" si="37"/>
        <v>139</v>
      </c>
      <c r="B160" s="95">
        <f t="shared" si="34"/>
        <v>6.9992129884323271</v>
      </c>
      <c r="C160" s="96">
        <f t="shared" si="35"/>
        <v>2406490982269724</v>
      </c>
      <c r="D160" s="97">
        <f t="shared" si="38"/>
        <v>5.1394460648093476</v>
      </c>
      <c r="E160" s="98">
        <f t="shared" si="36"/>
        <v>160690367414566.03</v>
      </c>
      <c r="F160" s="98">
        <f t="shared" si="39"/>
        <v>257471498237437.47</v>
      </c>
      <c r="G160" s="99">
        <f t="shared" si="40"/>
        <v>0.38427790913936039</v>
      </c>
      <c r="H160" s="128"/>
      <c r="I160" s="95">
        <f t="shared" si="30"/>
        <v>0.63076602243154167</v>
      </c>
      <c r="J160" s="96">
        <f t="shared" si="31"/>
        <v>19721585287403.695</v>
      </c>
      <c r="K160" s="111">
        <f t="shared" si="33"/>
        <v>162050730191390.53</v>
      </c>
      <c r="L160" s="98">
        <f t="shared" si="32"/>
        <v>0.10849608883209963</v>
      </c>
      <c r="P160" s="9"/>
    </row>
    <row r="161" spans="1:16" ht="12.75" x14ac:dyDescent="0.2">
      <c r="A161" s="100">
        <f t="shared" si="37"/>
        <v>140</v>
      </c>
      <c r="B161" s="101">
        <f t="shared" si="34"/>
        <v>6.9263100515007556</v>
      </c>
      <c r="C161" s="102">
        <f t="shared" si="35"/>
        <v>2381425269796513</v>
      </c>
      <c r="D161" s="97">
        <f t="shared" si="38"/>
        <v>5.231660095928218</v>
      </c>
      <c r="E161" s="98">
        <f t="shared" si="36"/>
        <v>163573539327338.94</v>
      </c>
      <c r="F161" s="98">
        <f t="shared" si="39"/>
        <v>284099748825608.94</v>
      </c>
      <c r="G161" s="93">
        <f t="shared" si="40"/>
        <v>0.36538597154685254</v>
      </c>
      <c r="H161" s="129"/>
      <c r="I161" s="101">
        <f t="shared" si="30"/>
        <v>0.56216435947615317</v>
      </c>
      <c r="J161" s="102">
        <f t="shared" si="31"/>
        <v>17576679730162.373</v>
      </c>
      <c r="K161" s="111">
        <f t="shared" si="33"/>
        <v>164912050147463.47</v>
      </c>
      <c r="L161" s="98">
        <f t="shared" si="32"/>
        <v>9.631652180356029E-2</v>
      </c>
      <c r="P161" s="9"/>
    </row>
    <row r="162" spans="1:16" ht="12.75" x14ac:dyDescent="0.2">
      <c r="A162" s="94">
        <f t="shared" si="37"/>
        <v>141</v>
      </c>
      <c r="B162" s="95">
        <f t="shared" si="34"/>
        <v>6.8541664625447369</v>
      </c>
      <c r="C162" s="96">
        <f t="shared" si="35"/>
        <v>2356620638684677.5</v>
      </c>
      <c r="D162" s="97">
        <f t="shared" si="38"/>
        <v>5.3070624206379122</v>
      </c>
      <c r="E162" s="98">
        <f t="shared" si="36"/>
        <v>165931074966145.69</v>
      </c>
      <c r="F162" s="98">
        <f t="shared" si="39"/>
        <v>311111784285214.06</v>
      </c>
      <c r="G162" s="99">
        <f t="shared" si="40"/>
        <v>0.34783263547125975</v>
      </c>
      <c r="H162" s="128"/>
      <c r="I162" s="95">
        <f t="shared" si="30"/>
        <v>0.50102376448080288</v>
      </c>
      <c r="J162" s="96">
        <f t="shared" si="31"/>
        <v>15665052572321.488</v>
      </c>
      <c r="K162" s="111">
        <f t="shared" si="33"/>
        <v>167462174984818.13</v>
      </c>
      <c r="L162" s="98">
        <f t="shared" si="32"/>
        <v>8.5541908657103732E-2</v>
      </c>
      <c r="P162" s="9"/>
    </row>
    <row r="163" spans="1:16" ht="12.75" x14ac:dyDescent="0.2">
      <c r="A163" s="100">
        <f t="shared" si="37"/>
        <v>142</v>
      </c>
      <c r="B163" s="101">
        <f t="shared" si="34"/>
        <v>6.7827743122896669</v>
      </c>
      <c r="C163" s="102">
        <f t="shared" si="35"/>
        <v>2332074369543045</v>
      </c>
      <c r="D163" s="97">
        <f t="shared" si="38"/>
        <v>5.3675521145964638</v>
      </c>
      <c r="E163" s="98">
        <f t="shared" si="36"/>
        <v>167822350995589.72</v>
      </c>
      <c r="F163" s="98">
        <f t="shared" si="39"/>
        <v>338431701889147.25</v>
      </c>
      <c r="G163" s="93">
        <f t="shared" si="40"/>
        <v>0.33149828636295225</v>
      </c>
      <c r="H163" s="129"/>
      <c r="I163" s="101">
        <f t="shared" si="30"/>
        <v>0.44653277701281135</v>
      </c>
      <c r="J163" s="102">
        <f t="shared" si="31"/>
        <v>13961332621455.754</v>
      </c>
      <c r="K163" s="111">
        <f t="shared" si="33"/>
        <v>169734950062729.53</v>
      </c>
      <c r="L163" s="98">
        <f t="shared" si="32"/>
        <v>7.6002259912131082E-2</v>
      </c>
      <c r="P163" s="9"/>
    </row>
    <row r="164" spans="1:16" ht="13.5" thickBot="1" x14ac:dyDescent="0.25">
      <c r="A164" s="94">
        <f t="shared" si="37"/>
        <v>143</v>
      </c>
      <c r="B164" s="95">
        <f t="shared" si="34"/>
        <v>6.7121257738429598</v>
      </c>
      <c r="C164" s="96">
        <f t="shared" si="35"/>
        <v>2307783771305282.5</v>
      </c>
      <c r="D164" s="97">
        <f t="shared" si="38"/>
        <v>5.4148209755023808</v>
      </c>
      <c r="E164" s="98">
        <f t="shared" si="36"/>
        <v>169300263309574</v>
      </c>
      <c r="F164" s="98">
        <f t="shared" si="39"/>
        <v>365992209869775.56</v>
      </c>
      <c r="G164" s="99">
        <f t="shared" si="40"/>
        <v>0.31627618879828712</v>
      </c>
      <c r="H164" s="128"/>
      <c r="I164" s="95"/>
      <c r="J164" s="96"/>
      <c r="K164" s="111"/>
      <c r="L164" s="98"/>
      <c r="P164" s="9"/>
    </row>
    <row r="165" spans="1:16" ht="13.5" thickBot="1" x14ac:dyDescent="0.25">
      <c r="A165" s="100">
        <f t="shared" si="37"/>
        <v>144</v>
      </c>
      <c r="B165" s="101">
        <f t="shared" si="34"/>
        <v>6.6422131018359813</v>
      </c>
      <c r="C165" s="102">
        <f t="shared" si="35"/>
        <v>2283746180934875</v>
      </c>
      <c r="D165" s="97">
        <f t="shared" si="38"/>
        <v>5.4503760741622331</v>
      </c>
      <c r="E165" s="98">
        <f t="shared" si="36"/>
        <v>170411932114940.66</v>
      </c>
      <c r="F165" s="98">
        <f t="shared" si="39"/>
        <v>393733687190812.44</v>
      </c>
      <c r="G165" s="93">
        <f t="shared" si="40"/>
        <v>0.30207082406250424</v>
      </c>
      <c r="H165" s="137">
        <f>D165*Ausbeute</f>
        <v>5.0688497489708775</v>
      </c>
      <c r="I165" s="138">
        <f>H165</f>
        <v>5.0688497489708775</v>
      </c>
      <c r="J165" s="139">
        <f>E165*Ausbeute</f>
        <v>158483096866894.81</v>
      </c>
      <c r="K165" s="139">
        <f>F165*Ausbeute</f>
        <v>366172329087455.56</v>
      </c>
      <c r="L165" s="140">
        <f>J165/(J165+K165)</f>
        <v>0.3020708240625043</v>
      </c>
      <c r="P165" s="9"/>
    </row>
    <row r="166" spans="1:16" ht="23.25" customHeight="1" x14ac:dyDescent="0.2">
      <c r="A166" s="94">
        <f t="shared" si="37"/>
        <v>145</v>
      </c>
      <c r="B166" s="95">
        <f t="shared" si="34"/>
        <v>6.5730286315748936</v>
      </c>
      <c r="C166" s="96">
        <f t="shared" si="35"/>
        <v>2259958963133162.5</v>
      </c>
      <c r="D166" s="97">
        <f t="shared" si="38"/>
        <v>0.95799458921627112</v>
      </c>
      <c r="E166" s="98">
        <f t="shared" si="36"/>
        <v>29952742101213.09</v>
      </c>
      <c r="F166" s="98">
        <f t="shared" si="39"/>
        <v>4876027783918.4102</v>
      </c>
      <c r="G166" s="99">
        <f t="shared" si="40"/>
        <v>0.86</v>
      </c>
      <c r="H166" s="128"/>
      <c r="I166" s="95">
        <f t="shared" ref="I166:I187" si="41">I165*EXP(-$I$4*dt)</f>
        <v>4.5175652636241006</v>
      </c>
      <c r="J166" s="96">
        <f t="shared" ref="J166:J187" si="42">I166*10^9/$J$4</f>
        <v>141246588227007.03</v>
      </c>
      <c r="K166" s="111">
        <f>J166*($F$19/$E$19)+K165</f>
        <v>389165959729061.38</v>
      </c>
      <c r="L166" s="98">
        <f t="shared" ref="L166:L187" si="43">J166/(J166+K166)</f>
        <v>0.2662957141027249</v>
      </c>
      <c r="P166" s="9"/>
    </row>
    <row r="167" spans="1:16" ht="12.75" x14ac:dyDescent="0.2">
      <c r="A167" s="100">
        <f t="shared" si="37"/>
        <v>146</v>
      </c>
      <c r="B167" s="101">
        <f t="shared" si="34"/>
        <v>6.5045647782003639</v>
      </c>
      <c r="C167" s="102">
        <f t="shared" si="35"/>
        <v>2236419510050431.8</v>
      </c>
      <c r="D167" s="97">
        <f t="shared" si="38"/>
        <v>1.4653299517293328</v>
      </c>
      <c r="E167" s="98">
        <f t="shared" si="36"/>
        <v>45815133646254.07</v>
      </c>
      <c r="F167" s="98">
        <f t="shared" si="39"/>
        <v>12334305354238.84</v>
      </c>
      <c r="G167" s="93">
        <f t="shared" si="40"/>
        <v>0.78788608168456653</v>
      </c>
      <c r="H167" s="129"/>
      <c r="I167" s="101">
        <f t="shared" si="41"/>
        <v>4.0262380859181279</v>
      </c>
      <c r="J167" s="102">
        <f t="shared" si="42"/>
        <v>125884709979674.31</v>
      </c>
      <c r="K167" s="111">
        <f t="shared" ref="K167:K187" si="44">J167*($F$19/$E$19)+K166</f>
        <v>409658819493194.38</v>
      </c>
      <c r="L167" s="98">
        <f t="shared" si="43"/>
        <v>0.23505971606749063</v>
      </c>
      <c r="P167" s="9"/>
    </row>
    <row r="168" spans="1:16" ht="12.75" x14ac:dyDescent="0.2">
      <c r="A168" s="94">
        <f t="shared" si="37"/>
        <v>147</v>
      </c>
      <c r="B168" s="95">
        <f t="shared" si="34"/>
        <v>6.4368140358560204</v>
      </c>
      <c r="C168" s="96">
        <f t="shared" si="35"/>
        <v>2213125241000010.8</v>
      </c>
      <c r="D168" s="97">
        <f t="shared" si="38"/>
        <v>1.9111183008974517</v>
      </c>
      <c r="E168" s="98">
        <f t="shared" si="36"/>
        <v>59753190922007.422</v>
      </c>
      <c r="F168" s="98">
        <f t="shared" si="39"/>
        <v>22061568992705.164</v>
      </c>
      <c r="G168" s="99">
        <f t="shared" si="40"/>
        <v>0.73034732344502207</v>
      </c>
      <c r="H168" s="128"/>
      <c r="I168" s="95">
        <f t="shared" si="41"/>
        <v>3.5883473018147702</v>
      </c>
      <c r="J168" s="96">
        <f t="shared" si="42"/>
        <v>112193578659740.67</v>
      </c>
      <c r="K168" s="111">
        <f t="shared" si="44"/>
        <v>427922890437803.31</v>
      </c>
      <c r="L168" s="98">
        <f t="shared" si="43"/>
        <v>0.20772108439351944</v>
      </c>
      <c r="P168" s="9"/>
    </row>
    <row r="169" spans="1:16" ht="13.5" thickBot="1" x14ac:dyDescent="0.25">
      <c r="A169" s="100">
        <f t="shared" si="37"/>
        <v>148</v>
      </c>
      <c r="B169" s="101">
        <f t="shared" si="34"/>
        <v>6.3697689768655543</v>
      </c>
      <c r="C169" s="102">
        <f t="shared" si="35"/>
        <v>2190073602175338.3</v>
      </c>
      <c r="D169" s="97">
        <f t="shared" si="38"/>
        <v>2.3021197907857056</v>
      </c>
      <c r="E169" s="98">
        <f t="shared" si="36"/>
        <v>71978277493106.016</v>
      </c>
      <c r="F169" s="98">
        <f t="shared" si="39"/>
        <v>33778963003210.797</v>
      </c>
      <c r="G169" s="93">
        <f t="shared" si="40"/>
        <v>0.68059905076298577</v>
      </c>
      <c r="H169" s="129"/>
      <c r="I169" s="101">
        <f t="shared" si="41"/>
        <v>3.198081207238169</v>
      </c>
      <c r="J169" s="102">
        <f t="shared" si="42"/>
        <v>99991485022381.297</v>
      </c>
      <c r="K169" s="111">
        <f t="shared" si="44"/>
        <v>444200574046097.94</v>
      </c>
      <c r="L169" s="98">
        <f t="shared" si="43"/>
        <v>0.18374300645537114</v>
      </c>
      <c r="P169" s="9"/>
    </row>
    <row r="170" spans="1:16" ht="13.5" thickBot="1" x14ac:dyDescent="0.25">
      <c r="A170" s="94">
        <f t="shared" si="37"/>
        <v>149</v>
      </c>
      <c r="B170" s="95">
        <f t="shared" si="34"/>
        <v>6.3034222509184241</v>
      </c>
      <c r="C170" s="96">
        <f t="shared" si="35"/>
        <v>2167262066369989</v>
      </c>
      <c r="D170" s="97">
        <f t="shared" si="38"/>
        <v>2.6443586548831637</v>
      </c>
      <c r="E170" s="98">
        <f t="shared" si="36"/>
        <v>82678747567482.469</v>
      </c>
      <c r="F170" s="98">
        <f t="shared" si="39"/>
        <v>47238294002568.406</v>
      </c>
      <c r="G170" s="99">
        <f t="shared" si="40"/>
        <v>0.63639647707727653</v>
      </c>
      <c r="H170" s="137">
        <f>D170*Ausbeute</f>
        <v>2.4592535490413425</v>
      </c>
      <c r="I170" s="138">
        <f>H170</f>
        <v>2.4592535490413425</v>
      </c>
      <c r="J170" s="139">
        <f>E170*Ausbeute</f>
        <v>76891235237758.703</v>
      </c>
      <c r="K170" s="139">
        <f>F170*Ausbeute</f>
        <v>43931613422388.617</v>
      </c>
      <c r="L170" s="140">
        <f>J170/(J170+K170)</f>
        <v>0.63639647707727665</v>
      </c>
      <c r="P170" s="9"/>
    </row>
    <row r="171" spans="1:16" ht="12.75" x14ac:dyDescent="0.2">
      <c r="A171" s="100">
        <f t="shared" si="37"/>
        <v>150</v>
      </c>
      <c r="B171" s="101">
        <f t="shared" si="34"/>
        <v>6.2377665842640067</v>
      </c>
      <c r="C171" s="102">
        <f t="shared" si="35"/>
        <v>2144688132700605</v>
      </c>
      <c r="D171" s="97">
        <f t="shared" si="38"/>
        <v>0.75141636536085177</v>
      </c>
      <c r="E171" s="98">
        <f t="shared" si="36"/>
        <v>23493849397100.781</v>
      </c>
      <c r="F171" s="98">
        <f t="shared" si="39"/>
        <v>3824580134411.7554</v>
      </c>
      <c r="G171" s="93">
        <f t="shared" si="40"/>
        <v>0.86</v>
      </c>
      <c r="H171" s="129"/>
      <c r="I171" s="101">
        <f t="shared" si="41"/>
        <v>2.1917868861370522</v>
      </c>
      <c r="J171" s="102">
        <f t="shared" si="42"/>
        <v>68528599305547.078</v>
      </c>
      <c r="K171" s="111">
        <f t="shared" si="44"/>
        <v>55087431913989.305</v>
      </c>
      <c r="L171" s="98">
        <f t="shared" si="43"/>
        <v>0.55436660301642793</v>
      </c>
      <c r="P171" s="9"/>
    </row>
    <row r="172" spans="1:16" ht="12.75" x14ac:dyDescent="0.2">
      <c r="A172" s="94">
        <f t="shared" si="37"/>
        <v>151</v>
      </c>
      <c r="B172" s="95">
        <f t="shared" si="34"/>
        <v>6.1727947789141702</v>
      </c>
      <c r="C172" s="96">
        <f t="shared" si="35"/>
        <v>2122349326332721.5</v>
      </c>
      <c r="D172" s="97">
        <f t="shared" si="38"/>
        <v>1.2500276965714847</v>
      </c>
      <c r="E172" s="98">
        <f t="shared" si="36"/>
        <v>39083474621093.609</v>
      </c>
      <c r="F172" s="98">
        <f t="shared" si="39"/>
        <v>10187006235520.018</v>
      </c>
      <c r="G172" s="99">
        <f t="shared" si="40"/>
        <v>0.79324321463055902</v>
      </c>
      <c r="H172" s="128"/>
      <c r="I172" s="95">
        <f t="shared" si="41"/>
        <v>1.9534097068254741</v>
      </c>
      <c r="J172" s="96">
        <f t="shared" si="42"/>
        <v>61075477695981.883</v>
      </c>
      <c r="K172" s="111">
        <f t="shared" si="44"/>
        <v>65029951538916.586</v>
      </c>
      <c r="L172" s="98">
        <f t="shared" si="43"/>
        <v>0.48432076292461346</v>
      </c>
      <c r="P172" s="9"/>
    </row>
    <row r="173" spans="1:16" ht="12.75" x14ac:dyDescent="0.2">
      <c r="A173" s="100">
        <f t="shared" si="37"/>
        <v>152</v>
      </c>
      <c r="B173" s="101">
        <f t="shared" si="34"/>
        <v>6.1084997118541366</v>
      </c>
      <c r="C173" s="102">
        <f t="shared" si="35"/>
        <v>2100243198209443.3</v>
      </c>
      <c r="D173" s="97">
        <f t="shared" si="38"/>
        <v>1.6883657189160575</v>
      </c>
      <c r="E173" s="98">
        <f t="shared" si="36"/>
        <v>52788589330753.781</v>
      </c>
      <c r="F173" s="98">
        <f t="shared" si="39"/>
        <v>18780497521921.797</v>
      </c>
      <c r="G173" s="93">
        <f t="shared" si="40"/>
        <v>0.73758925329617087</v>
      </c>
      <c r="H173" s="129"/>
      <c r="I173" s="101">
        <f t="shared" si="41"/>
        <v>1.7409582596076278</v>
      </c>
      <c r="J173" s="102">
        <f t="shared" si="42"/>
        <v>54432952279683.266</v>
      </c>
      <c r="K173" s="111">
        <f t="shared" si="44"/>
        <v>73891129817004.563</v>
      </c>
      <c r="L173" s="98">
        <f t="shared" si="43"/>
        <v>0.42418345325602946</v>
      </c>
      <c r="P173" s="9"/>
    </row>
    <row r="174" spans="1:16" ht="12.75" x14ac:dyDescent="0.2">
      <c r="A174" s="94">
        <f t="shared" si="37"/>
        <v>153</v>
      </c>
      <c r="B174" s="95">
        <f t="shared" si="34"/>
        <v>6.0448743342615643</v>
      </c>
      <c r="C174" s="96">
        <f t="shared" si="35"/>
        <v>2078367324782947.5</v>
      </c>
      <c r="D174" s="97">
        <f t="shared" si="38"/>
        <v>2.0730486753059512</v>
      </c>
      <c r="E174" s="98">
        <f t="shared" si="36"/>
        <v>64816120084246.875</v>
      </c>
      <c r="F174" s="98">
        <f t="shared" si="39"/>
        <v>29331958930985.242</v>
      </c>
      <c r="G174" s="99">
        <f t="shared" si="40"/>
        <v>0.68844867321998504</v>
      </c>
      <c r="H174" s="128"/>
      <c r="I174" s="95">
        <f t="shared" si="41"/>
        <v>1.5516128803422689</v>
      </c>
      <c r="J174" s="96">
        <f t="shared" si="42"/>
        <v>48512863192508.547</v>
      </c>
      <c r="K174" s="111">
        <f t="shared" si="44"/>
        <v>81788572662296.656</v>
      </c>
      <c r="L174" s="98">
        <f t="shared" si="43"/>
        <v>0.37231257563858616</v>
      </c>
      <c r="P174" s="9"/>
    </row>
    <row r="175" spans="1:16" ht="12.75" x14ac:dyDescent="0.2">
      <c r="A175" s="100">
        <f t="shared" si="37"/>
        <v>154</v>
      </c>
      <c r="B175" s="101">
        <f t="shared" si="34"/>
        <v>5.9819116707337816</v>
      </c>
      <c r="C175" s="102">
        <f t="shared" si="35"/>
        <v>2056719307748788.3</v>
      </c>
      <c r="D175" s="97">
        <f t="shared" si="38"/>
        <v>2.409974357479387</v>
      </c>
      <c r="E175" s="98">
        <f t="shared" si="36"/>
        <v>75350467750732.422</v>
      </c>
      <c r="F175" s="98">
        <f t="shared" si="39"/>
        <v>41598314146220.75</v>
      </c>
      <c r="G175" s="93">
        <f t="shared" si="40"/>
        <v>0.64430314303851255</v>
      </c>
      <c r="H175" s="129"/>
      <c r="I175" s="101">
        <f t="shared" si="41"/>
        <v>1.3828605695501441</v>
      </c>
      <c r="J175" s="102">
        <f t="shared" si="42"/>
        <v>43236638774294.039</v>
      </c>
      <c r="K175" s="111">
        <f t="shared" si="44"/>
        <v>88827095253460.797</v>
      </c>
      <c r="L175" s="98">
        <f t="shared" si="43"/>
        <v>0.32739221779998529</v>
      </c>
      <c r="P175" s="9"/>
    </row>
    <row r="176" spans="1:16" ht="12.75" x14ac:dyDescent="0.2">
      <c r="A176" s="94">
        <f t="shared" si="37"/>
        <v>155</v>
      </c>
      <c r="B176" s="95">
        <f t="shared" si="34"/>
        <v>5.9196048185230401</v>
      </c>
      <c r="C176" s="96">
        <f t="shared" si="35"/>
        <v>2035296773782959.3</v>
      </c>
      <c r="D176" s="97">
        <f t="shared" si="38"/>
        <v>2.7043984685880913</v>
      </c>
      <c r="E176" s="98">
        <f t="shared" si="36"/>
        <v>84555957601810.328</v>
      </c>
      <c r="F176" s="98">
        <f t="shared" si="39"/>
        <v>55363237476748.016</v>
      </c>
      <c r="G176" s="99">
        <f t="shared" si="40"/>
        <v>0.60431992589963057</v>
      </c>
      <c r="H176" s="128"/>
      <c r="I176" s="95">
        <f t="shared" si="41"/>
        <v>1.2324616397839618</v>
      </c>
      <c r="J176" s="96">
        <f t="shared" si="42"/>
        <v>38534252762625.305</v>
      </c>
      <c r="K176" s="111">
        <f t="shared" si="44"/>
        <v>95100113145050.969</v>
      </c>
      <c r="L176" s="98">
        <f t="shared" si="43"/>
        <v>0.28835586191389861</v>
      </c>
      <c r="P176" s="9"/>
    </row>
    <row r="177" spans="1:16" ht="12.75" x14ac:dyDescent="0.2">
      <c r="A177" s="100">
        <f t="shared" si="37"/>
        <v>156</v>
      </c>
      <c r="B177" s="101">
        <f t="shared" si="34"/>
        <v>5.8579469467797676</v>
      </c>
      <c r="C177" s="102">
        <f t="shared" si="35"/>
        <v>2014097374281707.5</v>
      </c>
      <c r="D177" s="97">
        <f t="shared" si="38"/>
        <v>2.961004463053746</v>
      </c>
      <c r="E177" s="98">
        <f t="shared" si="36"/>
        <v>92579022930543.516</v>
      </c>
      <c r="F177" s="98">
        <f t="shared" si="39"/>
        <v>70434241209627.188</v>
      </c>
      <c r="G177" s="93">
        <f t="shared" si="40"/>
        <v>0.56792325102414565</v>
      </c>
      <c r="H177" s="129"/>
      <c r="I177" s="101">
        <f t="shared" si="41"/>
        <v>1.098419990406627</v>
      </c>
      <c r="J177" s="102">
        <f t="shared" si="42"/>
        <v>34343294901469.625</v>
      </c>
      <c r="K177" s="111">
        <f t="shared" si="44"/>
        <v>100690882082499.52</v>
      </c>
      <c r="L177" s="98">
        <f t="shared" si="43"/>
        <v>0.25433039004300934</v>
      </c>
      <c r="P177" s="9"/>
    </row>
    <row r="178" spans="1:16" ht="12.75" x14ac:dyDescent="0.2">
      <c r="A178" s="94">
        <f t="shared" si="37"/>
        <v>157</v>
      </c>
      <c r="B178" s="95">
        <f t="shared" si="34"/>
        <v>5.796931295803665</v>
      </c>
      <c r="C178" s="96">
        <f t="shared" si="35"/>
        <v>1993118785104041.3</v>
      </c>
      <c r="D178" s="97">
        <f t="shared" si="38"/>
        <v>3.1839657906210341</v>
      </c>
      <c r="E178" s="98">
        <f t="shared" si="36"/>
        <v>99550151179431.188</v>
      </c>
      <c r="F178" s="98">
        <f t="shared" si="39"/>
        <v>86640079773720.641</v>
      </c>
      <c r="G178" s="99">
        <f t="shared" si="40"/>
        <v>0.53466903537210531</v>
      </c>
      <c r="H178" s="128"/>
      <c r="I178" s="95">
        <f t="shared" si="41"/>
        <v>0.97895661526340616</v>
      </c>
      <c r="J178" s="96">
        <f t="shared" si="42"/>
        <v>30608142629750.941</v>
      </c>
      <c r="K178" s="111">
        <f t="shared" si="44"/>
        <v>105673602975714.78</v>
      </c>
      <c r="L178" s="98">
        <f t="shared" si="43"/>
        <v>0.22459458890672862</v>
      </c>
      <c r="P178" s="9"/>
    </row>
    <row r="179" spans="1:16" ht="12.75" x14ac:dyDescent="0.2">
      <c r="A179" s="100">
        <f t="shared" si="37"/>
        <v>158</v>
      </c>
      <c r="B179" s="101">
        <f t="shared" si="34"/>
        <v>5.7365511763026449</v>
      </c>
      <c r="C179" s="102">
        <f t="shared" si="35"/>
        <v>1972358706316937.5</v>
      </c>
      <c r="D179" s="97">
        <f t="shared" si="38"/>
        <v>3.3770013707221738</v>
      </c>
      <c r="E179" s="98">
        <f t="shared" si="36"/>
        <v>105585618406712.36</v>
      </c>
      <c r="F179" s="98">
        <f t="shared" si="39"/>
        <v>103828436258534.28</v>
      </c>
      <c r="G179" s="93">
        <f t="shared" si="40"/>
        <v>0.50419547329568448</v>
      </c>
      <c r="H179" s="129"/>
      <c r="I179" s="101">
        <f t="shared" si="41"/>
        <v>0.87248599164078244</v>
      </c>
      <c r="J179" s="102">
        <f t="shared" si="42"/>
        <v>27279222856485.059</v>
      </c>
      <c r="K179" s="111">
        <f t="shared" si="44"/>
        <v>110114406696537.94</v>
      </c>
      <c r="L179" s="98">
        <f t="shared" si="43"/>
        <v>0.19854794538314058</v>
      </c>
      <c r="P179" s="9"/>
    </row>
    <row r="180" spans="1:16" ht="12.75" x14ac:dyDescent="0.2">
      <c r="A180" s="94">
        <f t="shared" si="37"/>
        <v>159</v>
      </c>
      <c r="B180" s="95">
        <f t="shared" si="34"/>
        <v>5.6767999686594548</v>
      </c>
      <c r="C180" s="96">
        <f t="shared" si="35"/>
        <v>1951814861943190.5</v>
      </c>
      <c r="D180" s="97">
        <f t="shared" si="38"/>
        <v>3.5434250334201609</v>
      </c>
      <c r="E180" s="98">
        <f t="shared" si="36"/>
        <v>110789035111195.16</v>
      </c>
      <c r="F180" s="98">
        <f t="shared" si="39"/>
        <v>121863860578961.41</v>
      </c>
      <c r="G180" s="99">
        <f t="shared" si="40"/>
        <v>0.47619882306877553</v>
      </c>
      <c r="H180" s="128"/>
      <c r="I180" s="95">
        <f t="shared" si="41"/>
        <v>0.77759503714531431</v>
      </c>
      <c r="J180" s="96">
        <f t="shared" si="42"/>
        <v>24312354024724.824</v>
      </c>
      <c r="K180" s="111">
        <f t="shared" si="44"/>
        <v>114072231770330.34</v>
      </c>
      <c r="L180" s="98">
        <f t="shared" si="43"/>
        <v>0.17568686487041946</v>
      </c>
      <c r="P180" s="9"/>
    </row>
    <row r="181" spans="1:16" ht="12.75" x14ac:dyDescent="0.2">
      <c r="A181" s="100">
        <f t="shared" si="37"/>
        <v>160</v>
      </c>
      <c r="B181" s="101">
        <f t="shared" si="34"/>
        <v>5.6176711222059579</v>
      </c>
      <c r="C181" s="102">
        <f t="shared" si="35"/>
        <v>1931484999711890.8</v>
      </c>
      <c r="D181" s="97">
        <f t="shared" si="38"/>
        <v>3.6861895831220437</v>
      </c>
      <c r="E181" s="98">
        <f t="shared" si="36"/>
        <v>115252723932146.27</v>
      </c>
      <c r="F181" s="98">
        <f t="shared" si="39"/>
        <v>140625931916752.66</v>
      </c>
      <c r="G181" s="93">
        <f t="shared" si="40"/>
        <v>0.45041945194602367</v>
      </c>
      <c r="H181" s="129"/>
      <c r="I181" s="101">
        <f t="shared" si="41"/>
        <v>0.69302435521734918</v>
      </c>
      <c r="J181" s="102">
        <f t="shared" si="42"/>
        <v>21668159732161.652</v>
      </c>
      <c r="K181" s="111">
        <f t="shared" si="44"/>
        <v>117599606610449.69</v>
      </c>
      <c r="L181" s="98">
        <f t="shared" si="43"/>
        <v>0.15558632339127212</v>
      </c>
      <c r="P181" s="9"/>
    </row>
    <row r="182" spans="1:16" ht="12.75" x14ac:dyDescent="0.2">
      <c r="A182" s="94">
        <f t="shared" si="37"/>
        <v>161</v>
      </c>
      <c r="B182" s="95">
        <f t="shared" si="34"/>
        <v>5.5591581545049671</v>
      </c>
      <c r="C182" s="96">
        <f t="shared" si="35"/>
        <v>1911366890811505.5</v>
      </c>
      <c r="D182" s="97">
        <f t="shared" si="38"/>
        <v>3.8079260698866322</v>
      </c>
      <c r="E182" s="98">
        <f t="shared" si="36"/>
        <v>119058947509411.45</v>
      </c>
      <c r="F182" s="98">
        <f t="shared" si="39"/>
        <v>160007621046191.72</v>
      </c>
      <c r="G182" s="99">
        <f t="shared" si="40"/>
        <v>0.42663278559534556</v>
      </c>
      <c r="H182" s="128"/>
      <c r="I182" s="95">
        <f t="shared" si="41"/>
        <v>0.61765152036929594</v>
      </c>
      <c r="J182" s="96">
        <f t="shared" si="42"/>
        <v>19311546125932.402</v>
      </c>
      <c r="K182" s="111">
        <f t="shared" si="44"/>
        <v>120743346677461.94</v>
      </c>
      <c r="L182" s="98">
        <f t="shared" si="43"/>
        <v>0.13788555143904527</v>
      </c>
      <c r="P182" s="9"/>
    </row>
    <row r="183" spans="1:16" ht="12.75" x14ac:dyDescent="0.2">
      <c r="A183" s="100">
        <f t="shared" si="37"/>
        <v>162</v>
      </c>
      <c r="B183" s="101">
        <f t="shared" si="34"/>
        <v>5.5012546506395568</v>
      </c>
      <c r="C183" s="102">
        <f t="shared" si="35"/>
        <v>1891458329645525</v>
      </c>
      <c r="D183" s="97">
        <f t="shared" si="38"/>
        <v>3.9109787895459593</v>
      </c>
      <c r="E183" s="98">
        <f t="shared" si="36"/>
        <v>122281002800255.7</v>
      </c>
      <c r="F183" s="98">
        <f t="shared" si="39"/>
        <v>179913830804372.88</v>
      </c>
      <c r="G183" s="93">
        <f t="shared" si="40"/>
        <v>0.40464292966781806</v>
      </c>
      <c r="H183" s="129"/>
      <c r="I183" s="101">
        <f t="shared" si="41"/>
        <v>0.55047618130946818</v>
      </c>
      <c r="J183" s="102">
        <f t="shared" si="42"/>
        <v>17211236135594.523</v>
      </c>
      <c r="K183" s="111">
        <f t="shared" si="44"/>
        <v>123545175815814.53</v>
      </c>
      <c r="L183" s="98">
        <f t="shared" si="43"/>
        <v>0.12227674673560211</v>
      </c>
      <c r="P183" s="9"/>
    </row>
    <row r="184" spans="1:16" ht="12.75" x14ac:dyDescent="0.2">
      <c r="A184" s="94">
        <f t="shared" si="37"/>
        <v>163</v>
      </c>
      <c r="B184" s="95">
        <f t="shared" si="34"/>
        <v>5.4439542625097879</v>
      </c>
      <c r="C184" s="96">
        <f t="shared" si="35"/>
        <v>1871757133590662.8</v>
      </c>
      <c r="D184" s="97">
        <f t="shared" si="38"/>
        <v>3.9974364771723678</v>
      </c>
      <c r="E184" s="98">
        <f t="shared" si="36"/>
        <v>124984196377016.55</v>
      </c>
      <c r="F184" s="98">
        <f t="shared" si="39"/>
        <v>200260095330863.94</v>
      </c>
      <c r="G184" s="99">
        <f t="shared" si="40"/>
        <v>0.38427790913936044</v>
      </c>
      <c r="H184" s="128"/>
      <c r="I184" s="95">
        <f t="shared" si="41"/>
        <v>0.49060678423955861</v>
      </c>
      <c r="J184" s="96">
        <f t="shared" si="42"/>
        <v>15339354362590.805</v>
      </c>
      <c r="K184" s="111">
        <f t="shared" si="44"/>
        <v>126042280014375.83</v>
      </c>
      <c r="L184" s="98">
        <f t="shared" si="43"/>
        <v>0.10849608883209966</v>
      </c>
      <c r="P184" s="9"/>
    </row>
    <row r="185" spans="1:16" ht="12.75" x14ac:dyDescent="0.2">
      <c r="A185" s="100">
        <f t="shared" si="37"/>
        <v>164</v>
      </c>
      <c r="B185" s="101">
        <f t="shared" si="34"/>
        <v>5.3872507081367385</v>
      </c>
      <c r="C185" s="102">
        <f t="shared" si="35"/>
        <v>1852261142757563.8</v>
      </c>
      <c r="D185" s="97">
        <f t="shared" si="38"/>
        <v>4.0691601079009168</v>
      </c>
      <c r="E185" s="98">
        <f t="shared" si="36"/>
        <v>127226713650034.11</v>
      </c>
      <c r="F185" s="98">
        <f t="shared" si="39"/>
        <v>220971420808776.47</v>
      </c>
      <c r="G185" s="93">
        <f t="shared" si="40"/>
        <v>0.36538597154685259</v>
      </c>
      <c r="H185" s="129"/>
      <c r="I185" s="101">
        <f t="shared" si="41"/>
        <v>0.43724874011681575</v>
      </c>
      <c r="J185" s="102">
        <f t="shared" si="42"/>
        <v>13671057116840.012</v>
      </c>
      <c r="K185" s="111">
        <f t="shared" si="44"/>
        <v>128267800940373.05</v>
      </c>
      <c r="L185" s="98">
        <f t="shared" si="43"/>
        <v>9.631652180356029E-2</v>
      </c>
      <c r="P185" s="9"/>
    </row>
    <row r="186" spans="1:16" ht="12.75" x14ac:dyDescent="0.2">
      <c r="A186" s="94">
        <f t="shared" si="37"/>
        <v>165</v>
      </c>
      <c r="B186" s="95">
        <f t="shared" si="34"/>
        <v>5.3311377709738101</v>
      </c>
      <c r="C186" s="96">
        <f t="shared" si="35"/>
        <v>1832968219754016.3</v>
      </c>
      <c r="D186" s="97">
        <f t="shared" si="38"/>
        <v>4.1278076740894161</v>
      </c>
      <c r="E186" s="98">
        <f t="shared" si="36"/>
        <v>129060393552490.61</v>
      </c>
      <c r="F186" s="98">
        <f t="shared" si="39"/>
        <v>241981252317321.44</v>
      </c>
      <c r="G186" s="99">
        <f t="shared" si="40"/>
        <v>0.34783263547125981</v>
      </c>
      <c r="H186" s="128"/>
      <c r="I186" s="95">
        <f t="shared" si="41"/>
        <v>0.38969387883635165</v>
      </c>
      <c r="J186" s="96">
        <f t="shared" si="42"/>
        <v>12184202690284.225</v>
      </c>
      <c r="K186" s="111">
        <f t="shared" si="44"/>
        <v>130251275796930.94</v>
      </c>
      <c r="L186" s="98">
        <f t="shared" si="43"/>
        <v>8.5541908657103746E-2</v>
      </c>
      <c r="P186" s="9"/>
    </row>
    <row r="187" spans="1:16" ht="12.75" x14ac:dyDescent="0.2">
      <c r="A187" s="100">
        <f t="shared" si="37"/>
        <v>166</v>
      </c>
      <c r="B187" s="101">
        <f t="shared" si="34"/>
        <v>5.2756092992251755</v>
      </c>
      <c r="C187" s="102">
        <f t="shared" si="35"/>
        <v>1813876249450618.3</v>
      </c>
      <c r="D187" s="97">
        <f t="shared" si="38"/>
        <v>4.1748562676681242</v>
      </c>
      <c r="E187" s="98">
        <f t="shared" si="36"/>
        <v>130531418969075.39</v>
      </c>
      <c r="F187" s="98">
        <f t="shared" si="39"/>
        <v>263230553079729.06</v>
      </c>
      <c r="G187" s="93">
        <f t="shared" si="40"/>
        <v>0.33149828636295231</v>
      </c>
      <c r="H187" s="129"/>
      <c r="I187" s="101">
        <f t="shared" si="41"/>
        <v>0.3473110503690639</v>
      </c>
      <c r="J187" s="102">
        <f t="shared" si="42"/>
        <v>10859057491250.088</v>
      </c>
      <c r="K187" s="111">
        <f t="shared" si="44"/>
        <v>132019029342018.16</v>
      </c>
      <c r="L187" s="98">
        <f t="shared" si="43"/>
        <v>7.6002259912131082E-2</v>
      </c>
      <c r="P187" s="9"/>
    </row>
    <row r="188" spans="1:16" ht="13.5" thickBot="1" x14ac:dyDescent="0.25">
      <c r="A188" s="94">
        <f t="shared" si="37"/>
        <v>167</v>
      </c>
      <c r="B188" s="95">
        <f t="shared" si="34"/>
        <v>5.2206592051713621</v>
      </c>
      <c r="C188" s="96">
        <f t="shared" si="35"/>
        <v>1794983138748897</v>
      </c>
      <c r="D188" s="97">
        <f t="shared" si="38"/>
        <v>4.2116217607654249</v>
      </c>
      <c r="E188" s="98">
        <f t="shared" si="36"/>
        <v>131680932072138.2</v>
      </c>
      <c r="F188" s="98">
        <f t="shared" si="39"/>
        <v>284666983882170.19</v>
      </c>
      <c r="G188" s="99">
        <f t="shared" si="40"/>
        <v>0.31627618879828712</v>
      </c>
      <c r="H188" s="128"/>
      <c r="I188" s="95"/>
      <c r="J188" s="96"/>
      <c r="K188" s="111"/>
      <c r="L188" s="98"/>
      <c r="P188" s="9"/>
    </row>
    <row r="189" spans="1:16" ht="13.5" thickBot="1" x14ac:dyDescent="0.25">
      <c r="A189" s="100">
        <f t="shared" si="37"/>
        <v>168</v>
      </c>
      <c r="B189" s="101">
        <f t="shared" si="34"/>
        <v>5.1662814645018234</v>
      </c>
      <c r="C189" s="102">
        <f t="shared" si="35"/>
        <v>1776286816351833.5</v>
      </c>
      <c r="D189" s="97">
        <f t="shared" si="38"/>
        <v>4.2392763458199383</v>
      </c>
      <c r="E189" s="98">
        <f t="shared" si="36"/>
        <v>132545582732359.11</v>
      </c>
      <c r="F189" s="98">
        <f t="shared" si="39"/>
        <v>306244171768833.31</v>
      </c>
      <c r="G189" s="93">
        <f t="shared" si="40"/>
        <v>0.30207082406250418</v>
      </c>
      <c r="H189" s="137">
        <f>D189*Ausbeute</f>
        <v>3.9425270016125427</v>
      </c>
      <c r="I189" s="138">
        <f>H189</f>
        <v>3.9425270016125427</v>
      </c>
      <c r="J189" s="139">
        <f>E189*Ausbeute</f>
        <v>123267391941093.98</v>
      </c>
      <c r="K189" s="139">
        <f>F189*Ausbeute</f>
        <v>284807079745015</v>
      </c>
      <c r="L189" s="140">
        <f>J189/(J189+K189)</f>
        <v>0.30207082406250418</v>
      </c>
      <c r="P189" s="9"/>
    </row>
    <row r="190" spans="1:16" ht="23.25" customHeight="1" x14ac:dyDescent="0.2">
      <c r="A190" s="94">
        <f t="shared" si="37"/>
        <v>169</v>
      </c>
      <c r="B190" s="95">
        <f t="shared" si="34"/>
        <v>5.1124701156544887</v>
      </c>
      <c r="C190" s="96">
        <f t="shared" si="35"/>
        <v>1757785232536781.5</v>
      </c>
      <c r="D190" s="97">
        <f t="shared" si="38"/>
        <v>0.74512359261599559</v>
      </c>
      <c r="E190" s="98">
        <f t="shared" si="36"/>
        <v>23297099017453.629</v>
      </c>
      <c r="F190" s="98">
        <f t="shared" si="39"/>
        <v>3792551002841.2886</v>
      </c>
      <c r="G190" s="99">
        <f t="shared" si="40"/>
        <v>0.86</v>
      </c>
      <c r="H190" s="128"/>
      <c r="I190" s="95">
        <f t="shared" ref="I190:I211" si="45">I189*EXP(-$I$4*dt)</f>
        <v>3.5137405753644546</v>
      </c>
      <c r="J190" s="96">
        <f t="shared" ref="J190:J211" si="46">I190*10^9/$J$4</f>
        <v>109860918265269.94</v>
      </c>
      <c r="K190" s="111">
        <f>J190*($F$19/$E$19)+K189</f>
        <v>302691415276570.56</v>
      </c>
      <c r="L190" s="98">
        <f t="shared" ref="L190:L211" si="47">J190/(J190+K190)</f>
        <v>0.26629571410272485</v>
      </c>
      <c r="P190" s="9"/>
    </row>
    <row r="191" spans="1:16" ht="12.75" x14ac:dyDescent="0.2">
      <c r="A191" s="100">
        <f t="shared" si="37"/>
        <v>170</v>
      </c>
      <c r="B191" s="101">
        <f t="shared" si="34"/>
        <v>5.0592192591621803</v>
      </c>
      <c r="C191" s="102">
        <f t="shared" si="35"/>
        <v>1739476358930753</v>
      </c>
      <c r="D191" s="97">
        <f t="shared" si="38"/>
        <v>1.1397266021028578</v>
      </c>
      <c r="E191" s="98">
        <f t="shared" si="36"/>
        <v>35634791013388.523</v>
      </c>
      <c r="F191" s="98">
        <f t="shared" si="39"/>
        <v>9593563493392.9082</v>
      </c>
      <c r="G191" s="93">
        <f t="shared" si="40"/>
        <v>0.78788608168456642</v>
      </c>
      <c r="H191" s="129"/>
      <c r="I191" s="101">
        <f t="shared" si="45"/>
        <v>3.1315886551728647</v>
      </c>
      <c r="J191" s="102">
        <f t="shared" si="46"/>
        <v>97912523109566.219</v>
      </c>
      <c r="K191" s="111">
        <f t="shared" ref="K191:K211" si="48">J191*($F$19/$E$19)+K190</f>
        <v>318630663224639.5</v>
      </c>
      <c r="L191" s="98">
        <f t="shared" si="47"/>
        <v>0.23505971606749057</v>
      </c>
      <c r="P191" s="9"/>
    </row>
    <row r="192" spans="1:16" ht="12.75" x14ac:dyDescent="0.2">
      <c r="A192" s="94">
        <f t="shared" si="37"/>
        <v>171</v>
      </c>
      <c r="B192" s="95">
        <f t="shared" si="34"/>
        <v>5.0065230570058414</v>
      </c>
      <c r="C192" s="96">
        <f t="shared" si="35"/>
        <v>1721358188288042.8</v>
      </c>
      <c r="D192" s="97">
        <f t="shared" si="38"/>
        <v>1.486458640067964</v>
      </c>
      <c r="E192" s="98">
        <f t="shared" si="36"/>
        <v>46475745052485.156</v>
      </c>
      <c r="F192" s="98">
        <f t="shared" si="39"/>
        <v>17159382455425.375</v>
      </c>
      <c r="G192" s="99">
        <f t="shared" si="40"/>
        <v>0.73034732344502207</v>
      </c>
      <c r="H192" s="128"/>
      <c r="I192" s="95">
        <f t="shared" si="45"/>
        <v>2.7909993054026758</v>
      </c>
      <c r="J192" s="96">
        <f t="shared" si="46"/>
        <v>87263626893532.078</v>
      </c>
      <c r="K192" s="111">
        <f t="shared" si="48"/>
        <v>332836369928237.75</v>
      </c>
      <c r="L192" s="98">
        <f t="shared" si="47"/>
        <v>0.20772108439351941</v>
      </c>
      <c r="P192" s="9"/>
    </row>
    <row r="193" spans="1:16" ht="13.5" thickBot="1" x14ac:dyDescent="0.25">
      <c r="A193" s="100">
        <f t="shared" si="37"/>
        <v>172</v>
      </c>
      <c r="B193" s="101">
        <f t="shared" si="34"/>
        <v>4.9543757319745012</v>
      </c>
      <c r="C193" s="102">
        <f t="shared" si="35"/>
        <v>1703428734270168.3</v>
      </c>
      <c r="D193" s="97">
        <f t="shared" si="38"/>
        <v>1.7905777218908474</v>
      </c>
      <c r="E193" s="98">
        <f t="shared" si="36"/>
        <v>55984358700659.016</v>
      </c>
      <c r="F193" s="98">
        <f t="shared" si="39"/>
        <v>26273115267160.563</v>
      </c>
      <c r="G193" s="93">
        <f t="shared" si="40"/>
        <v>0.68059905076298577</v>
      </c>
      <c r="H193" s="129"/>
      <c r="I193" s="101">
        <f t="shared" si="45"/>
        <v>2.4874522105229131</v>
      </c>
      <c r="J193" s="102">
        <f t="shared" si="46"/>
        <v>77772897038842.453</v>
      </c>
      <c r="K193" s="111">
        <f t="shared" si="48"/>
        <v>345497074097351.63</v>
      </c>
      <c r="L193" s="98">
        <f t="shared" si="47"/>
        <v>0.18374300645537112</v>
      </c>
      <c r="P193" s="9"/>
    </row>
    <row r="194" spans="1:16" ht="13.5" thickBot="1" x14ac:dyDescent="0.25">
      <c r="A194" s="94">
        <f t="shared" si="37"/>
        <v>173</v>
      </c>
      <c r="B194" s="95">
        <f t="shared" si="34"/>
        <v>4.9027715670319001</v>
      </c>
      <c r="C194" s="96">
        <f t="shared" si="35"/>
        <v>1685686031228101.8</v>
      </c>
      <c r="D194" s="97">
        <f t="shared" si="38"/>
        <v>2.0567694674598256</v>
      </c>
      <c r="E194" s="98">
        <f t="shared" si="36"/>
        <v>64307132956641.117</v>
      </c>
      <c r="F194" s="98">
        <f t="shared" si="39"/>
        <v>36741718306613.766</v>
      </c>
      <c r="G194" s="99">
        <f t="shared" si="40"/>
        <v>0.63639647707727665</v>
      </c>
      <c r="H194" s="137">
        <f>D194*Ausbeute</f>
        <v>1.912795604737638</v>
      </c>
      <c r="I194" s="138">
        <f>H194</f>
        <v>1.912795604737638</v>
      </c>
      <c r="J194" s="139">
        <f>E194*Ausbeute</f>
        <v>59805633649676.242</v>
      </c>
      <c r="K194" s="139">
        <f>F194*Ausbeute</f>
        <v>34169798025150.805</v>
      </c>
      <c r="L194" s="140">
        <f>J194/(J194+K194)</f>
        <v>0.63639647707727653</v>
      </c>
      <c r="P194" s="9"/>
    </row>
    <row r="195" spans="1:16" ht="12.75" x14ac:dyDescent="0.2">
      <c r="A195" s="100">
        <f t="shared" si="37"/>
        <v>174</v>
      </c>
      <c r="B195" s="101">
        <f t="shared" si="34"/>
        <v>4.8517049046897256</v>
      </c>
      <c r="C195" s="102">
        <f t="shared" si="35"/>
        <v>1668128133986774.8</v>
      </c>
      <c r="D195" s="97">
        <f t="shared" si="38"/>
        <v>0.58444804178505849</v>
      </c>
      <c r="E195" s="98">
        <f t="shared" si="36"/>
        <v>18273403278267.223</v>
      </c>
      <c r="F195" s="98">
        <f t="shared" si="39"/>
        <v>2974740068555.1294</v>
      </c>
      <c r="G195" s="93">
        <f t="shared" si="40"/>
        <v>0.86</v>
      </c>
      <c r="H195" s="129"/>
      <c r="I195" s="101">
        <f t="shared" si="45"/>
        <v>1.7047613183109278</v>
      </c>
      <c r="J195" s="102">
        <f t="shared" si="46"/>
        <v>53301215566640.055</v>
      </c>
      <c r="K195" s="111">
        <f t="shared" si="48"/>
        <v>42846740094138.719</v>
      </c>
      <c r="L195" s="98">
        <f t="shared" si="47"/>
        <v>0.55436660301642782</v>
      </c>
      <c r="P195" s="9"/>
    </row>
    <row r="196" spans="1:16" ht="12.75" x14ac:dyDescent="0.2">
      <c r="A196" s="94">
        <f t="shared" si="37"/>
        <v>175</v>
      </c>
      <c r="B196" s="95">
        <f t="shared" si="34"/>
        <v>4.8011701463873608</v>
      </c>
      <c r="C196" s="96">
        <f t="shared" si="35"/>
        <v>1650753117631820.3</v>
      </c>
      <c r="D196" s="97">
        <f t="shared" si="38"/>
        <v>0.97226554160481693</v>
      </c>
      <c r="E196" s="98">
        <f t="shared" si="36"/>
        <v>30398938939112.246</v>
      </c>
      <c r="F196" s="98">
        <f t="shared" si="39"/>
        <v>7923404547015.2637</v>
      </c>
      <c r="G196" s="99">
        <f t="shared" si="40"/>
        <v>0.79324321463055902</v>
      </c>
      <c r="H196" s="128"/>
      <c r="I196" s="95">
        <f t="shared" si="45"/>
        <v>1.5193526925778529</v>
      </c>
      <c r="J196" s="96">
        <f t="shared" si="46"/>
        <v>47504213357612.539</v>
      </c>
      <c r="K196" s="111">
        <f t="shared" si="48"/>
        <v>50579984129098.898</v>
      </c>
      <c r="L196" s="98">
        <f t="shared" si="47"/>
        <v>0.48432076292461346</v>
      </c>
      <c r="P196" s="9"/>
    </row>
    <row r="197" spans="1:16" ht="12.75" x14ac:dyDescent="0.2">
      <c r="A197" s="100">
        <f t="shared" si="37"/>
        <v>176</v>
      </c>
      <c r="B197" s="101">
        <f t="shared" si="34"/>
        <v>4.7511617518781053</v>
      </c>
      <c r="C197" s="102">
        <f t="shared" si="35"/>
        <v>1633559077298542</v>
      </c>
      <c r="D197" s="97">
        <f t="shared" si="38"/>
        <v>1.3132027511320445</v>
      </c>
      <c r="E197" s="98">
        <f t="shared" si="36"/>
        <v>41058711368548.063</v>
      </c>
      <c r="F197" s="98">
        <f t="shared" si="39"/>
        <v>14607380816313.785</v>
      </c>
      <c r="G197" s="93">
        <f t="shared" si="40"/>
        <v>0.73758925329617087</v>
      </c>
      <c r="H197" s="129"/>
      <c r="I197" s="101">
        <f t="shared" si="45"/>
        <v>1.3541089768101726</v>
      </c>
      <c r="J197" s="102">
        <f t="shared" si="46"/>
        <v>42337688976420.945</v>
      </c>
      <c r="K197" s="111">
        <f t="shared" si="48"/>
        <v>57472166055493.008</v>
      </c>
      <c r="L197" s="98">
        <f t="shared" si="47"/>
        <v>0.42418345325602941</v>
      </c>
      <c r="P197" s="9"/>
    </row>
    <row r="198" spans="1:16" ht="12.75" x14ac:dyDescent="0.2">
      <c r="A198" s="94">
        <f t="shared" si="37"/>
        <v>177</v>
      </c>
      <c r="B198" s="95">
        <f t="shared" si="34"/>
        <v>4.7016742386217834</v>
      </c>
      <c r="C198" s="96">
        <f t="shared" si="35"/>
        <v>1616544127963078.8</v>
      </c>
      <c r="D198" s="97">
        <f t="shared" si="38"/>
        <v>1.6124073079321775</v>
      </c>
      <c r="E198" s="98">
        <f t="shared" si="36"/>
        <v>50413667050159.898</v>
      </c>
      <c r="F198" s="98">
        <f t="shared" si="39"/>
        <v>22814256847735.164</v>
      </c>
      <c r="G198" s="99">
        <f t="shared" si="40"/>
        <v>0.68844867321998515</v>
      </c>
      <c r="H198" s="128"/>
      <c r="I198" s="95">
        <f t="shared" si="45"/>
        <v>1.2068370497746934</v>
      </c>
      <c r="J198" s="96">
        <f t="shared" si="46"/>
        <v>37733072103948.68</v>
      </c>
      <c r="K198" s="111">
        <f t="shared" si="48"/>
        <v>63614759188693.953</v>
      </c>
      <c r="L198" s="98">
        <f t="shared" si="47"/>
        <v>0.37231257563858616</v>
      </c>
      <c r="P198" s="9"/>
    </row>
    <row r="199" spans="1:16" ht="12.75" x14ac:dyDescent="0.2">
      <c r="A199" s="100">
        <f t="shared" si="37"/>
        <v>178</v>
      </c>
      <c r="B199" s="101">
        <f t="shared" si="34"/>
        <v>4.6527021811836775</v>
      </c>
      <c r="C199" s="102">
        <f t="shared" si="35"/>
        <v>1599706404235744.3</v>
      </c>
      <c r="D199" s="97">
        <f t="shared" si="38"/>
        <v>1.8744664861067106</v>
      </c>
      <c r="E199" s="98">
        <f t="shared" si="36"/>
        <v>58607232094759.133</v>
      </c>
      <c r="F199" s="98">
        <f t="shared" si="39"/>
        <v>32354969049207.582</v>
      </c>
      <c r="G199" s="93">
        <f t="shared" si="40"/>
        <v>0.64430314303851244</v>
      </c>
      <c r="H199" s="129"/>
      <c r="I199" s="101">
        <f t="shared" si="45"/>
        <v>1.0755823125401678</v>
      </c>
      <c r="J199" s="102">
        <f t="shared" si="46"/>
        <v>33629250080105.602</v>
      </c>
      <c r="K199" s="111">
        <f t="shared" si="48"/>
        <v>69089288271501.844</v>
      </c>
      <c r="L199" s="98">
        <f t="shared" si="47"/>
        <v>0.32739221779998529</v>
      </c>
      <c r="P199" s="9"/>
    </row>
    <row r="200" spans="1:16" ht="12.75" x14ac:dyDescent="0.2">
      <c r="A200" s="94">
        <f t="shared" si="37"/>
        <v>179</v>
      </c>
      <c r="B200" s="95">
        <f t="shared" si="34"/>
        <v>4.6042402106397295</v>
      </c>
      <c r="C200" s="96">
        <f t="shared" si="35"/>
        <v>1583044060156520.3</v>
      </c>
      <c r="D200" s="97">
        <f t="shared" si="38"/>
        <v>2.1034681463369251</v>
      </c>
      <c r="E200" s="98">
        <f t="shared" si="36"/>
        <v>65767217909748.672</v>
      </c>
      <c r="F200" s="98">
        <f t="shared" si="39"/>
        <v>43061260336841.086</v>
      </c>
      <c r="G200" s="99">
        <f t="shared" si="40"/>
        <v>0.60431992589963057</v>
      </c>
      <c r="H200" s="128"/>
      <c r="I200" s="95">
        <f t="shared" si="45"/>
        <v>0.95860274696176639</v>
      </c>
      <c r="J200" s="96">
        <f t="shared" si="46"/>
        <v>29971756814148.551</v>
      </c>
      <c r="K200" s="111">
        <f t="shared" si="48"/>
        <v>73968411473805.094</v>
      </c>
      <c r="L200" s="98">
        <f t="shared" si="47"/>
        <v>0.28835586191389867</v>
      </c>
      <c r="P200" s="9"/>
    </row>
    <row r="201" spans="1:16" ht="12.75" x14ac:dyDescent="0.2">
      <c r="A201" s="100">
        <f t="shared" si="37"/>
        <v>180</v>
      </c>
      <c r="B201" s="101">
        <f t="shared" si="34"/>
        <v>4.5562830139879287</v>
      </c>
      <c r="C201" s="102">
        <f t="shared" si="35"/>
        <v>1566555268992680.5</v>
      </c>
      <c r="D201" s="97">
        <f t="shared" si="38"/>
        <v>2.3030550569889683</v>
      </c>
      <c r="E201" s="98">
        <f t="shared" si="36"/>
        <v>72007519607516.313</v>
      </c>
      <c r="F201" s="98">
        <f t="shared" si="39"/>
        <v>54783414691553.047</v>
      </c>
      <c r="G201" s="93">
        <f t="shared" si="40"/>
        <v>0.56792325102414554</v>
      </c>
      <c r="H201" s="129"/>
      <c r="I201" s="101">
        <f t="shared" si="45"/>
        <v>0.85434579554628665</v>
      </c>
      <c r="J201" s="102">
        <f t="shared" si="46"/>
        <v>26712049908537.227</v>
      </c>
      <c r="K201" s="111">
        <f t="shared" si="48"/>
        <v>78316884714729.766</v>
      </c>
      <c r="L201" s="98">
        <f t="shared" si="47"/>
        <v>0.25433039004300934</v>
      </c>
      <c r="P201" s="9"/>
    </row>
    <row r="202" spans="1:16" ht="12.75" x14ac:dyDescent="0.2">
      <c r="A202" s="94">
        <f t="shared" si="37"/>
        <v>181</v>
      </c>
      <c r="B202" s="95">
        <f t="shared" si="34"/>
        <v>4.5088253335658397</v>
      </c>
      <c r="C202" s="96">
        <f t="shared" si="35"/>
        <v>1550238223038521.8</v>
      </c>
      <c r="D202" s="97">
        <f t="shared" si="38"/>
        <v>2.4764733072395075</v>
      </c>
      <c r="E202" s="98">
        <f t="shared" si="36"/>
        <v>77429629694429.75</v>
      </c>
      <c r="F202" s="98">
        <f t="shared" si="39"/>
        <v>67388238130181.148</v>
      </c>
      <c r="G202" s="99">
        <f t="shared" si="40"/>
        <v>0.53466903537210519</v>
      </c>
      <c r="H202" s="128"/>
      <c r="I202" s="95">
        <f t="shared" si="45"/>
        <v>0.76142775584673916</v>
      </c>
      <c r="J202" s="96">
        <f t="shared" si="46"/>
        <v>23806866402284.125</v>
      </c>
      <c r="K202" s="111">
        <f t="shared" si="48"/>
        <v>82192421105799.281</v>
      </c>
      <c r="L202" s="98">
        <f t="shared" si="47"/>
        <v>0.22459458890672859</v>
      </c>
      <c r="P202" s="9"/>
    </row>
    <row r="203" spans="1:16" ht="12.75" x14ac:dyDescent="0.2">
      <c r="A203" s="100">
        <f t="shared" si="37"/>
        <v>182</v>
      </c>
      <c r="B203" s="101">
        <f t="shared" si="34"/>
        <v>4.4618619664741841</v>
      </c>
      <c r="C203" s="102">
        <f t="shared" si="35"/>
        <v>1534091133417177.8</v>
      </c>
      <c r="D203" s="97">
        <f t="shared" si="38"/>
        <v>2.6266154547701577</v>
      </c>
      <c r="E203" s="98">
        <f t="shared" si="36"/>
        <v>82123987130401.234</v>
      </c>
      <c r="F203" s="98">
        <f t="shared" si="39"/>
        <v>80757259290944.141</v>
      </c>
      <c r="G203" s="93">
        <f t="shared" si="40"/>
        <v>0.50419547329568437</v>
      </c>
      <c r="H203" s="129"/>
      <c r="I203" s="101">
        <f t="shared" si="45"/>
        <v>0.67861541590789121</v>
      </c>
      <c r="J203" s="102">
        <f t="shared" si="46"/>
        <v>21217648583198.582</v>
      </c>
      <c r="K203" s="111">
        <f t="shared" si="48"/>
        <v>85646456921668.813</v>
      </c>
      <c r="L203" s="98">
        <f t="shared" si="47"/>
        <v>0.19854794538314058</v>
      </c>
      <c r="P203" s="9"/>
    </row>
    <row r="204" spans="1:16" ht="12.75" x14ac:dyDescent="0.2">
      <c r="A204" s="94">
        <f t="shared" si="37"/>
        <v>183</v>
      </c>
      <c r="B204" s="95">
        <f t="shared" si="34"/>
        <v>4.4153877640064429</v>
      </c>
      <c r="C204" s="96">
        <f t="shared" si="35"/>
        <v>1518112229884504.3</v>
      </c>
      <c r="D204" s="97">
        <f t="shared" si="38"/>
        <v>2.7560589806957951</v>
      </c>
      <c r="E204" s="98">
        <f t="shared" si="36"/>
        <v>86171179664019</v>
      </c>
      <c r="F204" s="98">
        <f t="shared" si="39"/>
        <v>94785125747877.469</v>
      </c>
      <c r="G204" s="99">
        <f t="shared" si="40"/>
        <v>0.47619882306877553</v>
      </c>
      <c r="H204" s="128"/>
      <c r="I204" s="95">
        <f t="shared" si="45"/>
        <v>0.60480968702766036</v>
      </c>
      <c r="J204" s="96">
        <f t="shared" si="46"/>
        <v>18910032248381.75</v>
      </c>
      <c r="K204" s="111">
        <f t="shared" si="48"/>
        <v>88724834264428.625</v>
      </c>
      <c r="L204" s="98">
        <f t="shared" si="47"/>
        <v>0.17568686487041943</v>
      </c>
      <c r="P204" s="9"/>
    </row>
    <row r="205" spans="1:16" ht="12.75" x14ac:dyDescent="0.2">
      <c r="A205" s="100">
        <f t="shared" si="37"/>
        <v>184</v>
      </c>
      <c r="B205" s="101">
        <f t="shared" si="34"/>
        <v>4.3693976310843849</v>
      </c>
      <c r="C205" s="102">
        <f t="shared" si="35"/>
        <v>1502299760634999.8</v>
      </c>
      <c r="D205" s="97">
        <f t="shared" si="38"/>
        <v>2.8671005621092127</v>
      </c>
      <c r="E205" s="98">
        <f t="shared" si="36"/>
        <v>89643015400907.594</v>
      </c>
      <c r="F205" s="98">
        <f t="shared" si="39"/>
        <v>109378174766629.88</v>
      </c>
      <c r="G205" s="93">
        <f t="shared" si="40"/>
        <v>0.45041945194602373</v>
      </c>
      <c r="H205" s="129"/>
      <c r="I205" s="101">
        <f t="shared" si="45"/>
        <v>0.53903101660771291</v>
      </c>
      <c r="J205" s="102">
        <f t="shared" si="46"/>
        <v>16853390621145.389</v>
      </c>
      <c r="K205" s="111">
        <f t="shared" si="48"/>
        <v>91468409481824.391</v>
      </c>
      <c r="L205" s="98">
        <f t="shared" si="47"/>
        <v>0.1555863233912721</v>
      </c>
      <c r="P205" s="9"/>
    </row>
    <row r="206" spans="1:16" ht="12.75" x14ac:dyDescent="0.2">
      <c r="A206" s="94">
        <f t="shared" si="37"/>
        <v>185</v>
      </c>
      <c r="B206" s="95">
        <f t="shared" si="34"/>
        <v>4.323886525699483</v>
      </c>
      <c r="C206" s="96">
        <f t="shared" si="35"/>
        <v>1486651992109752.3</v>
      </c>
      <c r="D206" s="97">
        <f t="shared" si="38"/>
        <v>2.9617866171157319</v>
      </c>
      <c r="E206" s="98">
        <f t="shared" si="36"/>
        <v>92603477827435.219</v>
      </c>
      <c r="F206" s="98">
        <f t="shared" si="39"/>
        <v>124453159529235.61</v>
      </c>
      <c r="G206" s="99">
        <f t="shared" si="40"/>
        <v>0.42663278559534556</v>
      </c>
      <c r="H206" s="128"/>
      <c r="I206" s="95">
        <f t="shared" si="45"/>
        <v>0.48040638749203146</v>
      </c>
      <c r="J206" s="96">
        <f t="shared" si="46"/>
        <v>15020427871201.447</v>
      </c>
      <c r="K206" s="111">
        <f t="shared" si="48"/>
        <v>93913595414345.563</v>
      </c>
      <c r="L206" s="98">
        <f t="shared" si="47"/>
        <v>0.13788555143904527</v>
      </c>
      <c r="P206" s="9"/>
    </row>
    <row r="207" spans="1:16" ht="12.75" x14ac:dyDescent="0.2">
      <c r="A207" s="100">
        <f t="shared" si="37"/>
        <v>186</v>
      </c>
      <c r="B207" s="101">
        <f t="shared" si="34"/>
        <v>4.2788494583601526</v>
      </c>
      <c r="C207" s="102">
        <f t="shared" si="35"/>
        <v>1471167208806387.3</v>
      </c>
      <c r="D207" s="97">
        <f t="shared" si="38"/>
        <v>3.0419405277596594</v>
      </c>
      <c r="E207" s="98">
        <f t="shared" si="36"/>
        <v>95109576965098.766</v>
      </c>
      <c r="F207" s="98">
        <f t="shared" si="39"/>
        <v>139936113918902.84</v>
      </c>
      <c r="G207" s="93">
        <f t="shared" si="40"/>
        <v>0.40464292966781801</v>
      </c>
      <c r="H207" s="129"/>
      <c r="I207" s="101">
        <f t="shared" si="45"/>
        <v>0.42815773124815304</v>
      </c>
      <c r="J207" s="102">
        <f t="shared" si="46"/>
        <v>13386816843306.043</v>
      </c>
      <c r="K207" s="111">
        <f t="shared" si="48"/>
        <v>96092844667907.016</v>
      </c>
      <c r="L207" s="98">
        <f t="shared" si="47"/>
        <v>0.12227674673560208</v>
      </c>
      <c r="P207" s="9"/>
    </row>
    <row r="208" spans="1:16" ht="12.75" x14ac:dyDescent="0.2">
      <c r="A208" s="94">
        <f t="shared" si="37"/>
        <v>187</v>
      </c>
      <c r="B208" s="95">
        <f t="shared" si="34"/>
        <v>4.2342814915447304</v>
      </c>
      <c r="C208" s="96">
        <f t="shared" si="35"/>
        <v>1455843713090988</v>
      </c>
      <c r="D208" s="97">
        <f t="shared" si="38"/>
        <v>3.109186902153239</v>
      </c>
      <c r="E208" s="98">
        <f t="shared" si="36"/>
        <v>97212107952356.547</v>
      </c>
      <c r="F208" s="98">
        <f t="shared" si="39"/>
        <v>155761340794867.88</v>
      </c>
      <c r="G208" s="99">
        <f t="shared" si="40"/>
        <v>0.38427790913936039</v>
      </c>
      <c r="H208" s="128"/>
      <c r="I208" s="95">
        <f t="shared" si="45"/>
        <v>0.38159160161168004</v>
      </c>
      <c r="J208" s="96">
        <f t="shared" si="46"/>
        <v>11930876186277.914</v>
      </c>
      <c r="K208" s="111">
        <f t="shared" si="48"/>
        <v>98035080326138.297</v>
      </c>
      <c r="L208" s="98">
        <f t="shared" si="47"/>
        <v>0.10849608883209962</v>
      </c>
      <c r="P208" s="9"/>
    </row>
    <row r="209" spans="1:16" ht="12.75" x14ac:dyDescent="0.2">
      <c r="A209" s="100">
        <f t="shared" si="37"/>
        <v>188</v>
      </c>
      <c r="B209" s="101">
        <f t="shared" si="34"/>
        <v>4.1901777391601716</v>
      </c>
      <c r="C209" s="102">
        <f t="shared" si="35"/>
        <v>1440679825011984.3</v>
      </c>
      <c r="D209" s="97">
        <f t="shared" si="38"/>
        <v>3.1649731978228632</v>
      </c>
      <c r="E209" s="98">
        <f t="shared" si="36"/>
        <v>98956327122050.688</v>
      </c>
      <c r="F209" s="98">
        <f t="shared" si="39"/>
        <v>171870510326364.5</v>
      </c>
      <c r="G209" s="93">
        <f t="shared" si="40"/>
        <v>0.36538597154685254</v>
      </c>
      <c r="H209" s="129"/>
      <c r="I209" s="101">
        <f t="shared" si="45"/>
        <v>0.34008997103960448</v>
      </c>
      <c r="J209" s="102">
        <f t="shared" si="46"/>
        <v>10633282597234.617</v>
      </c>
      <c r="K209" s="111">
        <f t="shared" si="48"/>
        <v>99766079818711.375</v>
      </c>
      <c r="L209" s="98">
        <f t="shared" si="47"/>
        <v>9.631652180356029E-2</v>
      </c>
      <c r="P209" s="9"/>
    </row>
    <row r="210" spans="1:16" ht="12.75" x14ac:dyDescent="0.2">
      <c r="A210" s="94">
        <f t="shared" si="37"/>
        <v>189</v>
      </c>
      <c r="B210" s="95">
        <f t="shared" si="34"/>
        <v>4.146533366006369</v>
      </c>
      <c r="C210" s="96">
        <f t="shared" si="35"/>
        <v>1425673882115972.3</v>
      </c>
      <c r="D210" s="97">
        <f t="shared" si="38"/>
        <v>3.2105889932652043</v>
      </c>
      <c r="E210" s="98">
        <f t="shared" si="36"/>
        <v>100382554547556.2</v>
      </c>
      <c r="F210" s="98">
        <f t="shared" si="39"/>
        <v>188211856415501.56</v>
      </c>
      <c r="G210" s="99">
        <f t="shared" si="40"/>
        <v>0.34783263547125975</v>
      </c>
      <c r="H210" s="128"/>
      <c r="I210" s="95">
        <f t="shared" si="45"/>
        <v>0.3031020282239324</v>
      </c>
      <c r="J210" s="96">
        <f t="shared" si="46"/>
        <v>9476814361940.5098</v>
      </c>
      <c r="K210" s="111">
        <f t="shared" si="48"/>
        <v>101308817040422.63</v>
      </c>
      <c r="L210" s="98">
        <f t="shared" si="47"/>
        <v>8.5541908657103718E-2</v>
      </c>
      <c r="P210" s="9"/>
    </row>
    <row r="211" spans="1:16" ht="12.75" x14ac:dyDescent="0.2">
      <c r="A211" s="100">
        <f t="shared" si="37"/>
        <v>190</v>
      </c>
      <c r="B211" s="101">
        <f t="shared" si="34"/>
        <v>4.1033435872460675</v>
      </c>
      <c r="C211" s="102">
        <f t="shared" si="35"/>
        <v>1410824239265459.5</v>
      </c>
      <c r="D211" s="97">
        <f t="shared" si="38"/>
        <v>3.2471831634928017</v>
      </c>
      <c r="E211" s="98">
        <f t="shared" si="36"/>
        <v>101526711054882.44</v>
      </c>
      <c r="F211" s="98">
        <f t="shared" si="39"/>
        <v>204739460540715</v>
      </c>
      <c r="G211" s="93">
        <f t="shared" si="40"/>
        <v>0.33149828636295225</v>
      </c>
      <c r="H211" s="129"/>
      <c r="I211" s="101">
        <f t="shared" si="45"/>
        <v>0.27013686770187906</v>
      </c>
      <c r="J211" s="102">
        <f t="shared" si="46"/>
        <v>8446122787523.6484</v>
      </c>
      <c r="K211" s="111">
        <f t="shared" si="48"/>
        <v>102683767261647.41</v>
      </c>
      <c r="L211" s="98">
        <f t="shared" si="47"/>
        <v>7.6002259912131082E-2</v>
      </c>
      <c r="P211" s="9"/>
    </row>
    <row r="212" spans="1:16" ht="12.75" x14ac:dyDescent="0.2">
      <c r="A212" s="103">
        <f t="shared" si="37"/>
        <v>191</v>
      </c>
      <c r="B212" s="104">
        <f t="shared" si="34"/>
        <v>4.0606036678802786</v>
      </c>
      <c r="C212" s="105">
        <f t="shared" si="35"/>
        <v>1396129268458499.8</v>
      </c>
      <c r="D212" s="106">
        <f t="shared" si="38"/>
        <v>3.2757791875302349</v>
      </c>
      <c r="E212" s="107">
        <f t="shared" si="36"/>
        <v>102420796828178.97</v>
      </c>
      <c r="F212" s="107">
        <f t="shared" si="39"/>
        <v>221412613512744.13</v>
      </c>
      <c r="G212" s="108">
        <f t="shared" si="40"/>
        <v>0.31627618879828706</v>
      </c>
      <c r="H212" s="130"/>
      <c r="I212" s="104"/>
      <c r="J212" s="105"/>
      <c r="K212" s="112"/>
      <c r="L212" s="107"/>
      <c r="P212" s="9"/>
    </row>
    <row r="213" spans="1:16" x14ac:dyDescent="0.2">
      <c r="A213"/>
      <c r="C213" s="5"/>
      <c r="G213"/>
      <c r="H213"/>
      <c r="K213" s="9"/>
      <c r="L213" s="9"/>
      <c r="N213" s="11"/>
      <c r="O213"/>
      <c r="P213"/>
    </row>
    <row r="214" spans="1:16" x14ac:dyDescent="0.2">
      <c r="H214"/>
      <c r="N214" s="11"/>
      <c r="O214"/>
      <c r="P214"/>
    </row>
    <row r="215" spans="1:16" x14ac:dyDescent="0.2">
      <c r="H215"/>
      <c r="N215" s="11"/>
      <c r="O215"/>
      <c r="P215"/>
    </row>
    <row r="216" spans="1:16" x14ac:dyDescent="0.2">
      <c r="H216"/>
      <c r="L216" s="9"/>
      <c r="M216"/>
      <c r="N216" s="9"/>
      <c r="O216" s="11"/>
      <c r="P216"/>
    </row>
    <row r="217" spans="1:16" x14ac:dyDescent="0.2">
      <c r="H217"/>
      <c r="L217" s="9"/>
      <c r="M217"/>
      <c r="N217" s="9"/>
      <c r="O217" s="11"/>
      <c r="P217"/>
    </row>
    <row r="218" spans="1:16" x14ac:dyDescent="0.2">
      <c r="H218"/>
      <c r="L218" s="9"/>
      <c r="M218"/>
      <c r="N218" s="9"/>
      <c r="O218" s="11"/>
      <c r="P218"/>
    </row>
    <row r="219" spans="1:16" x14ac:dyDescent="0.2">
      <c r="H219"/>
      <c r="L219" s="9"/>
      <c r="M219"/>
      <c r="N219" s="9"/>
      <c r="O219" s="11"/>
      <c r="P219"/>
    </row>
  </sheetData>
  <mergeCells count="9">
    <mergeCell ref="D16:G16"/>
    <mergeCell ref="E17:F17"/>
    <mergeCell ref="J17:K17"/>
    <mergeCell ref="A2:C2"/>
    <mergeCell ref="G2:J2"/>
    <mergeCell ref="K2:N2"/>
    <mergeCell ref="E13:N13"/>
    <mergeCell ref="D15:G15"/>
    <mergeCell ref="I15:J1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0E54-0082-40D3-9E86-79E56A4976AF}">
  <dimension ref="A1:S219"/>
  <sheetViews>
    <sheetView workbookViewId="0">
      <pane ySplit="20" topLeftCell="A21" activePane="bottomLeft" state="frozen"/>
      <selection pane="bottomLeft" activeCell="N8" sqref="N8"/>
    </sheetView>
  </sheetViews>
  <sheetFormatPr baseColWidth="10" defaultRowHeight="11.25" x14ac:dyDescent="0.2"/>
  <cols>
    <col min="1" max="1" width="12" style="6"/>
    <col min="2" max="2" width="11.1640625" customWidth="1"/>
    <col min="3" max="3" width="10.6640625" customWidth="1"/>
    <col min="4" max="4" width="8.83203125" style="5" customWidth="1"/>
    <col min="5" max="5" width="9.5" style="5" customWidth="1"/>
    <col min="6" max="6" width="8.33203125" style="5" customWidth="1"/>
    <col min="7" max="7" width="9.5" style="5" bestFit="1" customWidth="1"/>
    <col min="8" max="8" width="8.6640625" style="5" customWidth="1"/>
    <col min="10" max="11" width="11.5" customWidth="1"/>
    <col min="12" max="12" width="10.1640625" customWidth="1"/>
    <col min="13" max="13" width="12" style="9"/>
    <col min="15" max="15" width="12" style="9"/>
    <col min="16" max="16" width="12" style="11"/>
  </cols>
  <sheetData>
    <row r="1" spans="1:19" x14ac:dyDescent="0.2">
      <c r="I1" s="5"/>
      <c r="J1" s="5"/>
      <c r="K1" s="5"/>
      <c r="L1" s="5"/>
      <c r="M1"/>
      <c r="O1" s="21"/>
      <c r="P1" s="39"/>
      <c r="R1" s="9"/>
      <c r="S1" s="9"/>
    </row>
    <row r="2" spans="1:19" s="13" customFormat="1" ht="12.75" x14ac:dyDescent="0.2">
      <c r="A2" s="115" t="s">
        <v>16</v>
      </c>
      <c r="B2" s="115"/>
      <c r="C2" s="115"/>
      <c r="D2" s="15"/>
      <c r="E2" s="15"/>
      <c r="F2" s="15"/>
      <c r="G2" s="117" t="s">
        <v>17</v>
      </c>
      <c r="H2" s="117"/>
      <c r="I2" s="117"/>
      <c r="J2" s="117"/>
      <c r="K2" s="117" t="s">
        <v>17</v>
      </c>
      <c r="L2" s="117"/>
      <c r="M2" s="117"/>
      <c r="N2" s="117"/>
      <c r="O2" s="38"/>
      <c r="P2" s="40"/>
      <c r="R2" s="14"/>
      <c r="S2" s="14"/>
    </row>
    <row r="3" spans="1:19" ht="23.25" thickBot="1" x14ac:dyDescent="0.25">
      <c r="A3" s="2"/>
      <c r="B3" s="47" t="s">
        <v>24</v>
      </c>
      <c r="C3" s="48" t="s">
        <v>25</v>
      </c>
      <c r="D3" s="49" t="s">
        <v>29</v>
      </c>
      <c r="E3" s="49"/>
      <c r="F3" s="50" t="s">
        <v>12</v>
      </c>
      <c r="H3" s="47" t="s">
        <v>24</v>
      </c>
      <c r="I3" s="48" t="s">
        <v>25</v>
      </c>
      <c r="J3" s="49" t="s">
        <v>29</v>
      </c>
      <c r="K3" s="50"/>
      <c r="L3" s="8" t="s">
        <v>2</v>
      </c>
      <c r="M3" s="8" t="s">
        <v>11</v>
      </c>
      <c r="N3" s="50" t="s">
        <v>12</v>
      </c>
      <c r="O3" s="21"/>
      <c r="P3" s="20"/>
      <c r="Q3" s="9"/>
      <c r="R3" s="9"/>
    </row>
    <row r="4" spans="1:19" s="13" customFormat="1" ht="14.25" thickTop="1" thickBot="1" x14ac:dyDescent="0.25">
      <c r="A4" s="52" t="s">
        <v>5</v>
      </c>
      <c r="B4" s="53">
        <v>66.2</v>
      </c>
      <c r="C4" s="54">
        <f>LN(2)/B4</f>
        <v>1.0470501216917602E-2</v>
      </c>
      <c r="D4" s="54">
        <f>C4/(60*60)</f>
        <v>2.9084725602548893E-6</v>
      </c>
      <c r="E4" s="55"/>
      <c r="F4" s="56">
        <v>0.86</v>
      </c>
      <c r="G4" s="57" t="s">
        <v>4</v>
      </c>
      <c r="H4" s="53">
        <v>6.02</v>
      </c>
      <c r="I4" s="58">
        <f>LN(2)/H4</f>
        <v>0.11514072766776501</v>
      </c>
      <c r="J4" s="54">
        <f>I4/(60*60)</f>
        <v>3.1983535463268061E-5</v>
      </c>
      <c r="K4" s="56" t="s">
        <v>18</v>
      </c>
      <c r="L4" s="57"/>
      <c r="M4" s="57"/>
      <c r="N4" s="59">
        <f>100%-ZerfWahr1</f>
        <v>0.14000000000000001</v>
      </c>
      <c r="O4" s="38"/>
      <c r="P4" s="40"/>
    </row>
    <row r="5" spans="1:19" ht="13.5" thickTop="1" x14ac:dyDescent="0.2">
      <c r="A5" s="3"/>
      <c r="B5" s="3"/>
      <c r="C5" s="3"/>
      <c r="D5" s="22"/>
      <c r="E5"/>
      <c r="F5"/>
      <c r="G5" s="51"/>
      <c r="H5" s="26"/>
      <c r="I5" s="26"/>
      <c r="M5" s="21"/>
      <c r="N5" s="9"/>
    </row>
    <row r="6" spans="1:19" x14ac:dyDescent="0.2">
      <c r="A6" s="6" t="s">
        <v>20</v>
      </c>
      <c r="D6"/>
      <c r="E6"/>
      <c r="F6"/>
      <c r="G6" s="1"/>
      <c r="H6" s="1"/>
      <c r="M6"/>
      <c r="Q6" s="9"/>
      <c r="R6" s="9"/>
    </row>
    <row r="7" spans="1:19" x14ac:dyDescent="0.2">
      <c r="A7" t="str">
        <f>G4</f>
        <v>Tc-99m</v>
      </c>
      <c r="B7" s="82">
        <f>Betrieb!B13/10^9</f>
        <v>20.292876103979133</v>
      </c>
      <c r="C7" s="83" t="s">
        <v>23</v>
      </c>
      <c r="D7"/>
      <c r="E7"/>
      <c r="F7"/>
      <c r="G7" s="1"/>
      <c r="H7" s="1"/>
      <c r="M7"/>
      <c r="Q7" s="9"/>
      <c r="R7" s="9"/>
    </row>
    <row r="8" spans="1:19" x14ac:dyDescent="0.2">
      <c r="A8" s="16" t="s">
        <v>22</v>
      </c>
      <c r="B8" s="21">
        <v>0.93</v>
      </c>
      <c r="D8"/>
      <c r="H8"/>
    </row>
    <row r="9" spans="1:19" x14ac:dyDescent="0.2">
      <c r="A9" s="16" t="s">
        <v>76</v>
      </c>
      <c r="B9">
        <v>24</v>
      </c>
      <c r="C9" s="10" t="s">
        <v>3</v>
      </c>
      <c r="D9"/>
      <c r="E9"/>
      <c r="F9"/>
      <c r="G9"/>
      <c r="H9"/>
    </row>
    <row r="10" spans="1:19" x14ac:dyDescent="0.2">
      <c r="A10" s="16"/>
      <c r="D10"/>
      <c r="E10"/>
      <c r="F10"/>
      <c r="G10"/>
      <c r="H10"/>
    </row>
    <row r="11" spans="1:19" x14ac:dyDescent="0.2">
      <c r="A11" s="6" t="s">
        <v>86</v>
      </c>
      <c r="D11"/>
      <c r="E11"/>
      <c r="F11"/>
      <c r="G11"/>
      <c r="H11"/>
    </row>
    <row r="12" spans="1:19" x14ac:dyDescent="0.2">
      <c r="A12" s="18" t="s">
        <v>5</v>
      </c>
      <c r="B12" s="5">
        <v>30</v>
      </c>
      <c r="C12" t="s">
        <v>23</v>
      </c>
      <c r="D12"/>
      <c r="E12"/>
      <c r="F12"/>
      <c r="G12"/>
      <c r="H12"/>
    </row>
    <row r="13" spans="1:19" s="44" customFormat="1" ht="30" x14ac:dyDescent="0.4">
      <c r="A13" s="42"/>
      <c r="B13" s="43"/>
      <c r="E13" s="119" t="s">
        <v>87</v>
      </c>
      <c r="F13" s="120"/>
      <c r="G13" s="120"/>
      <c r="H13" s="120"/>
      <c r="I13" s="120"/>
      <c r="J13" s="120"/>
      <c r="K13" s="120"/>
      <c r="L13" s="120"/>
      <c r="M13" s="120"/>
      <c r="N13" s="120"/>
      <c r="O13" s="45"/>
      <c r="P13" s="46"/>
    </row>
    <row r="14" spans="1:19" x14ac:dyDescent="0.2">
      <c r="L14" s="9"/>
      <c r="O14"/>
    </row>
    <row r="15" spans="1:19" x14ac:dyDescent="0.2">
      <c r="D15" s="116" t="s">
        <v>8</v>
      </c>
      <c r="E15" s="116"/>
      <c r="F15" s="116"/>
      <c r="G15" s="116"/>
      <c r="H15" s="32"/>
      <c r="I15" s="118" t="s">
        <v>21</v>
      </c>
      <c r="J15" s="118"/>
      <c r="K15" s="34"/>
      <c r="L15" s="11"/>
      <c r="N15" s="9"/>
      <c r="O15"/>
      <c r="P15"/>
    </row>
    <row r="16" spans="1:19" x14ac:dyDescent="0.2">
      <c r="A16"/>
      <c r="D16" s="113" t="s">
        <v>27</v>
      </c>
      <c r="E16" s="113"/>
      <c r="F16" s="114"/>
      <c r="G16" s="114"/>
      <c r="H16" s="35"/>
      <c r="I16" s="33" t="s">
        <v>8</v>
      </c>
      <c r="J16" s="33"/>
      <c r="K16" s="27"/>
      <c r="L16" s="26"/>
      <c r="P16" s="9"/>
    </row>
    <row r="17" spans="1:16" x14ac:dyDescent="0.2">
      <c r="A17" s="19" t="s">
        <v>7</v>
      </c>
      <c r="B17" s="12" t="s">
        <v>13</v>
      </c>
      <c r="C17" s="12" t="s">
        <v>30</v>
      </c>
      <c r="D17" s="36" t="s">
        <v>14</v>
      </c>
      <c r="E17" s="113" t="s">
        <v>28</v>
      </c>
      <c r="F17" s="114"/>
      <c r="G17" s="35"/>
      <c r="H17" s="35"/>
      <c r="I17" s="33" t="s">
        <v>15</v>
      </c>
      <c r="J17" s="118" t="s">
        <v>28</v>
      </c>
      <c r="K17" s="118"/>
      <c r="L17" s="26"/>
      <c r="P17" s="9"/>
    </row>
    <row r="18" spans="1:16" x14ac:dyDescent="0.2">
      <c r="A18" s="19">
        <v>1</v>
      </c>
      <c r="B18" s="12" t="str">
        <f>A4</f>
        <v>Mo-99</v>
      </c>
      <c r="C18" s="12"/>
      <c r="D18" s="36" t="str">
        <f>$G$4</f>
        <v>Tc-99m</v>
      </c>
      <c r="E18" s="36" t="str">
        <f>$G$4</f>
        <v>Tc-99m</v>
      </c>
      <c r="F18" s="36" t="str">
        <f>$K$4</f>
        <v>Tc-99</v>
      </c>
      <c r="G18" s="36"/>
      <c r="H18" s="36"/>
      <c r="I18" s="33" t="str">
        <f>$G$4</f>
        <v>Tc-99m</v>
      </c>
      <c r="J18" s="33" t="str">
        <f>$G$4</f>
        <v>Tc-99m</v>
      </c>
      <c r="K18" s="33" t="str">
        <f>$K$4</f>
        <v>Tc-99</v>
      </c>
      <c r="L18" s="26"/>
      <c r="P18" s="9"/>
    </row>
    <row r="19" spans="1:16" x14ac:dyDescent="0.2">
      <c r="A19" s="19"/>
      <c r="B19" s="12"/>
      <c r="C19" s="12"/>
      <c r="D19" s="37">
        <f>$F$4</f>
        <v>0.86</v>
      </c>
      <c r="E19" s="37">
        <f>$F$4</f>
        <v>0.86</v>
      </c>
      <c r="F19" s="37">
        <f>$N$4</f>
        <v>0.14000000000000001</v>
      </c>
      <c r="G19" s="37"/>
      <c r="H19" s="37"/>
      <c r="I19" s="28"/>
      <c r="J19" s="27"/>
      <c r="K19" s="33"/>
      <c r="L19" s="26"/>
      <c r="P19" s="9"/>
    </row>
    <row r="20" spans="1:16" ht="12" thickBot="1" x14ac:dyDescent="0.25">
      <c r="A20" s="84" t="s">
        <v>6</v>
      </c>
      <c r="B20" s="85" t="s">
        <v>10</v>
      </c>
      <c r="C20" s="85"/>
      <c r="D20" s="86" t="s">
        <v>10</v>
      </c>
      <c r="E20" s="86" t="s">
        <v>26</v>
      </c>
      <c r="F20" s="87"/>
      <c r="G20" s="88"/>
      <c r="H20" s="126"/>
      <c r="I20" s="85" t="s">
        <v>10</v>
      </c>
      <c r="J20" s="85"/>
      <c r="K20" s="109"/>
      <c r="L20" s="86"/>
      <c r="P20" s="9"/>
    </row>
    <row r="21" spans="1:16" ht="21.75" customHeight="1" thickTop="1" x14ac:dyDescent="0.2">
      <c r="A21" s="89">
        <v>0</v>
      </c>
      <c r="B21" s="90">
        <f t="shared" ref="B21:B84" si="0">Ao_MuNuk*EXP(-lambdaMNuk*t)</f>
        <v>30</v>
      </c>
      <c r="C21" s="91">
        <f t="shared" ref="C21:C84" si="1">B21*10^9/($D$4)</f>
        <v>1.0314692464339734E+16</v>
      </c>
      <c r="D21" s="41">
        <f>Ao_MuNuk*ZerfWahr1*(lambdaTNuk1/(lambdaTNuk1-lambdaMNuk))*(1-EXP(-(lambdaTNuk1-lambdaMNuk)*A21))</f>
        <v>0</v>
      </c>
      <c r="E21" s="92">
        <f t="shared" ref="E21:E84" si="2">D21*10^9/$J$4</f>
        <v>0</v>
      </c>
      <c r="F21" s="92">
        <f>E21*($F$19/$E$19)</f>
        <v>0</v>
      </c>
      <c r="G21" s="93"/>
      <c r="H21" s="127"/>
      <c r="I21" s="90"/>
      <c r="J21" s="91"/>
      <c r="K21" s="110"/>
      <c r="L21" s="92"/>
      <c r="P21" s="9"/>
    </row>
    <row r="22" spans="1:16" ht="12.75" x14ac:dyDescent="0.2">
      <c r="A22" s="94">
        <f t="shared" ref="A22:A85" si="3">A21+dt</f>
        <v>1</v>
      </c>
      <c r="B22" s="95">
        <f t="shared" si="0"/>
        <v>29.68752370994256</v>
      </c>
      <c r="C22" s="96">
        <f t="shared" si="1"/>
        <v>1.0207255903195058E+16</v>
      </c>
      <c r="D22" s="97">
        <f t="shared" ref="D22:D85" si="4">($D21-$H21)*EXP(-lambdaTNuk1*dt)+Ao_MuNuk_t*ZerfWahr1*(lambdaTNuk1/(lambdaTNuk1-lambdaMNuk))*(1-EXP(-(lambdaTNuk1-lambdaMNuk)*dt))</f>
        <v>2.7910703211670702</v>
      </c>
      <c r="E22" s="98">
        <f t="shared" si="2"/>
        <v>87265847278594.766</v>
      </c>
      <c r="F22" s="98">
        <f>IF(H21&gt;0,E22*($F$19/$E$19),E22*($F$19/$E$19)+F21)</f>
        <v>14206068161631.707</v>
      </c>
      <c r="G22" s="99">
        <f>E22/(E22+F22)</f>
        <v>0.86</v>
      </c>
      <c r="H22" s="128"/>
      <c r="I22" s="95"/>
      <c r="J22" s="96"/>
      <c r="K22" s="111"/>
      <c r="L22" s="98"/>
      <c r="P22" s="9"/>
    </row>
    <row r="23" spans="1:16" ht="12.75" x14ac:dyDescent="0.2">
      <c r="A23" s="100">
        <f t="shared" si="3"/>
        <v>2</v>
      </c>
      <c r="B23" s="101">
        <f>Ao_MuNuk*EXP(-lambdaMNuk*t)</f>
        <v>29.378302134280052</v>
      </c>
      <c r="C23" s="102">
        <f t="shared" si="1"/>
        <v>1.0100938387985146E+16</v>
      </c>
      <c r="D23" s="97">
        <f t="shared" si="4"/>
        <v>5.249514380522208</v>
      </c>
      <c r="E23" s="98">
        <f t="shared" si="2"/>
        <v>164131772941458.78</v>
      </c>
      <c r="F23" s="98">
        <f t="shared" ref="F23:F86" si="5">IF(H22&gt;0,E23*($F$19/$E$19),E23*($F$19/$E$19)+F22)</f>
        <v>40925193989311.047</v>
      </c>
      <c r="G23" s="93">
        <f t="shared" ref="G23:G86" si="6">E23/(E23+F23)</f>
        <v>0.80042036804763639</v>
      </c>
      <c r="H23" s="129"/>
      <c r="I23" s="101"/>
      <c r="J23" s="102"/>
      <c r="K23" s="111"/>
      <c r="L23" s="98"/>
      <c r="P23" s="9"/>
    </row>
    <row r="24" spans="1:16" ht="12.75" x14ac:dyDescent="0.2">
      <c r="A24" s="94">
        <f t="shared" si="3"/>
        <v>3</v>
      </c>
      <c r="B24" s="95">
        <f t="shared" si="0"/>
        <v>29.072301372309841</v>
      </c>
      <c r="C24" s="96">
        <f t="shared" si="1"/>
        <v>9995728262865934</v>
      </c>
      <c r="D24" s="97">
        <f t="shared" si="4"/>
        <v>7.4118111777444078</v>
      </c>
      <c r="E24" s="98">
        <f t="shared" si="2"/>
        <v>231738332563534.31</v>
      </c>
      <c r="F24" s="98">
        <f t="shared" si="5"/>
        <v>78650038825235.25</v>
      </c>
      <c r="G24" s="99">
        <f t="shared" si="6"/>
        <v>0.74660765004393792</v>
      </c>
      <c r="H24" s="128"/>
      <c r="I24" s="95"/>
      <c r="J24" s="96"/>
      <c r="K24" s="111"/>
      <c r="L24" s="98"/>
      <c r="P24" s="9"/>
    </row>
    <row r="25" spans="1:16" ht="12.75" x14ac:dyDescent="0.2">
      <c r="A25" s="100">
        <f t="shared" si="3"/>
        <v>4</v>
      </c>
      <c r="B25" s="101">
        <f t="shared" si="0"/>
        <v>28.769487876434798</v>
      </c>
      <c r="C25" s="102">
        <f t="shared" si="1"/>
        <v>9891613993399178</v>
      </c>
      <c r="D25" s="97">
        <f t="shared" si="4"/>
        <v>9.310469128536953</v>
      </c>
      <c r="E25" s="98">
        <f t="shared" si="2"/>
        <v>291101937096031.56</v>
      </c>
      <c r="F25" s="98">
        <f t="shared" si="5"/>
        <v>126038726259472.95</v>
      </c>
      <c r="G25" s="93">
        <f t="shared" si="6"/>
        <v>0.69785077952935615</v>
      </c>
      <c r="H25" s="129"/>
      <c r="I25" s="101"/>
      <c r="J25" s="102"/>
      <c r="K25" s="111"/>
      <c r="L25" s="98"/>
      <c r="P25" s="9"/>
    </row>
    <row r="26" spans="1:16" ht="12.75" x14ac:dyDescent="0.2">
      <c r="A26" s="94">
        <f t="shared" si="3"/>
        <v>5</v>
      </c>
      <c r="B26" s="95">
        <f t="shared" si="0"/>
        <v>28.469828448485433</v>
      </c>
      <c r="C26" s="96">
        <f t="shared" si="1"/>
        <v>9788584165287922</v>
      </c>
      <c r="D26" s="97">
        <f t="shared" si="4"/>
        <v>10.974457935361581</v>
      </c>
      <c r="E26" s="98">
        <f t="shared" si="2"/>
        <v>343128355774343.69</v>
      </c>
      <c r="F26" s="98">
        <f t="shared" si="5"/>
        <v>181896830687854.5</v>
      </c>
      <c r="G26" s="99">
        <f t="shared" si="6"/>
        <v>0.65354646714467468</v>
      </c>
      <c r="H26" s="128"/>
      <c r="I26" s="95"/>
      <c r="J26" s="96"/>
      <c r="K26" s="111"/>
      <c r="L26" s="98"/>
      <c r="P26" s="9"/>
    </row>
    <row r="27" spans="1:16" ht="12.75" x14ac:dyDescent="0.2">
      <c r="A27" s="100">
        <f t="shared" si="3"/>
        <v>6</v>
      </c>
      <c r="B27" s="101">
        <f t="shared" si="0"/>
        <v>28.173290236080284</v>
      </c>
      <c r="C27" s="102">
        <f t="shared" si="1"/>
        <v>9686627483125118</v>
      </c>
      <c r="D27" s="97">
        <f t="shared" si="4"/>
        <v>12.429593487877277</v>
      </c>
      <c r="E27" s="98">
        <f t="shared" si="2"/>
        <v>388624750448624.38</v>
      </c>
      <c r="F27" s="98">
        <f t="shared" si="5"/>
        <v>245161324946932.88</v>
      </c>
      <c r="G27" s="93">
        <f t="shared" si="6"/>
        <v>0.61317969191114952</v>
      </c>
      <c r="H27" s="129"/>
      <c r="I27" s="101"/>
      <c r="J27" s="102"/>
      <c r="K27" s="111"/>
      <c r="L27" s="98"/>
      <c r="P27" s="9"/>
    </row>
    <row r="28" spans="1:16" ht="12.75" x14ac:dyDescent="0.2">
      <c r="A28" s="94">
        <f t="shared" si="3"/>
        <v>7</v>
      </c>
      <c r="B28" s="95">
        <f t="shared" si="0"/>
        <v>27.879840729024224</v>
      </c>
      <c r="C28" s="96">
        <f t="shared" si="1"/>
        <v>9585732769155272</v>
      </c>
      <c r="D28" s="97">
        <f t="shared" si="4"/>
        <v>13.698880901543125</v>
      </c>
      <c r="E28" s="98">
        <f t="shared" si="2"/>
        <v>428310401058563.31</v>
      </c>
      <c r="F28" s="98">
        <f t="shared" si="5"/>
        <v>314886273956466.44</v>
      </c>
      <c r="G28" s="99">
        <f t="shared" si="6"/>
        <v>0.57630828481559282</v>
      </c>
      <c r="H28" s="128"/>
      <c r="I28" s="95"/>
      <c r="J28" s="96"/>
      <c r="K28" s="111"/>
      <c r="L28" s="98"/>
      <c r="P28" s="9"/>
    </row>
    <row r="29" spans="1:16" ht="12.75" x14ac:dyDescent="0.2">
      <c r="A29" s="100">
        <f t="shared" si="3"/>
        <v>8</v>
      </c>
      <c r="B29" s="101">
        <f t="shared" si="0"/>
        <v>27.589447755744295</v>
      </c>
      <c r="C29" s="102">
        <f t="shared" si="1"/>
        <v>9485888962049016</v>
      </c>
      <c r="D29" s="97">
        <f t="shared" si="4"/>
        <v>14.802820247252146</v>
      </c>
      <c r="E29" s="98">
        <f t="shared" si="2"/>
        <v>462826264602693.88</v>
      </c>
      <c r="F29" s="98">
        <f t="shared" si="5"/>
        <v>390230084473184.06</v>
      </c>
      <c r="G29" s="93">
        <f t="shared" si="6"/>
        <v>0.54255063584495544</v>
      </c>
      <c r="H29" s="129"/>
      <c r="I29" s="101"/>
      <c r="J29" s="102"/>
      <c r="K29" s="111"/>
      <c r="L29" s="98"/>
      <c r="P29" s="9"/>
    </row>
    <row r="30" spans="1:16" ht="12.75" x14ac:dyDescent="0.2">
      <c r="A30" s="94">
        <f t="shared" si="3"/>
        <v>9</v>
      </c>
      <c r="B30" s="95">
        <f t="shared" si="0"/>
        <v>27.302079479762675</v>
      </c>
      <c r="C30" s="96">
        <f t="shared" si="1"/>
        <v>9387085115690418</v>
      </c>
      <c r="D30" s="97">
        <f t="shared" si="4"/>
        <v>15.759679029696519</v>
      </c>
      <c r="E30" s="98">
        <f t="shared" si="2"/>
        <v>492743494470645.5</v>
      </c>
      <c r="F30" s="98">
        <f t="shared" si="5"/>
        <v>470444141712591.5</v>
      </c>
      <c r="G30" s="99">
        <f t="shared" si="6"/>
        <v>0.51157580928178137</v>
      </c>
      <c r="H30" s="128"/>
      <c r="I30" s="95"/>
      <c r="J30" s="96"/>
      <c r="K30" s="111"/>
      <c r="L30" s="98"/>
      <c r="P30" s="9"/>
    </row>
    <row r="31" spans="1:16" ht="12.75" x14ac:dyDescent="0.2">
      <c r="A31" s="100">
        <f t="shared" si="3"/>
        <v>10</v>
      </c>
      <c r="B31" s="101">
        <f t="shared" si="0"/>
        <v>27.017704396206351</v>
      </c>
      <c r="C31" s="102">
        <f t="shared" si="1"/>
        <v>9289310397976938</v>
      </c>
      <c r="D31" s="97">
        <f t="shared" si="4"/>
        <v>16.58573503085189</v>
      </c>
      <c r="E31" s="98">
        <f t="shared" si="2"/>
        <v>518571033208633.5</v>
      </c>
      <c r="F31" s="98">
        <f t="shared" si="5"/>
        <v>554862682002369.06</v>
      </c>
      <c r="G31" s="93">
        <f t="shared" si="6"/>
        <v>0.4830955333899673</v>
      </c>
      <c r="H31" s="129"/>
      <c r="I31" s="101"/>
      <c r="J31" s="102"/>
      <c r="K31" s="111"/>
      <c r="L31" s="98"/>
      <c r="P31" s="9"/>
    </row>
    <row r="32" spans="1:16" ht="12.75" x14ac:dyDescent="0.2">
      <c r="A32" s="94">
        <f t="shared" si="3"/>
        <v>11</v>
      </c>
      <c r="B32" s="95">
        <f t="shared" si="0"/>
        <v>26.736291328353182</v>
      </c>
      <c r="C32" s="96">
        <f t="shared" si="1"/>
        <v>9192554089631878</v>
      </c>
      <c r="D32" s="97">
        <f t="shared" si="4"/>
        <v>17.295492741652719</v>
      </c>
      <c r="E32" s="98">
        <f t="shared" si="2"/>
        <v>540762379491034.31</v>
      </c>
      <c r="F32" s="98">
        <f t="shared" si="5"/>
        <v>642893767035793.25</v>
      </c>
      <c r="G32" s="99">
        <f t="shared" si="6"/>
        <v>0.45685766181148113</v>
      </c>
      <c r="H32" s="128"/>
      <c r="I32" s="95"/>
      <c r="J32" s="96"/>
      <c r="K32" s="111"/>
      <c r="L32" s="98"/>
      <c r="P32" s="9"/>
    </row>
    <row r="33" spans="1:16" ht="12.75" x14ac:dyDescent="0.2">
      <c r="A33" s="100">
        <f t="shared" si="3"/>
        <v>12</v>
      </c>
      <c r="B33" s="101">
        <f t="shared" si="0"/>
        <v>26.457809424213892</v>
      </c>
      <c r="C33" s="102">
        <f t="shared" si="1"/>
        <v>9096805583029194</v>
      </c>
      <c r="D33" s="97">
        <f t="shared" si="4"/>
        <v>17.90187625439156</v>
      </c>
      <c r="E33" s="98">
        <f t="shared" si="2"/>
        <v>559721619110908.5</v>
      </c>
      <c r="F33" s="98">
        <f t="shared" si="5"/>
        <v>734011239914313.25</v>
      </c>
      <c r="G33" s="93">
        <f t="shared" si="6"/>
        <v>0.432640799996869</v>
      </c>
      <c r="H33" s="129"/>
      <c r="I33" s="101"/>
      <c r="J33" s="102"/>
      <c r="K33" s="111"/>
      <c r="L33" s="98"/>
      <c r="P33" s="9"/>
    </row>
    <row r="34" spans="1:16" ht="12.75" x14ac:dyDescent="0.2">
      <c r="A34" s="94">
        <f t="shared" si="3"/>
        <v>13</v>
      </c>
      <c r="B34" s="95">
        <f t="shared" si="0"/>
        <v>26.182228153149715</v>
      </c>
      <c r="C34" s="96">
        <f t="shared" si="1"/>
        <v>9002054381030567</v>
      </c>
      <c r="D34" s="97">
        <f t="shared" si="4"/>
        <v>18.416401175960505</v>
      </c>
      <c r="E34" s="98">
        <f t="shared" si="2"/>
        <v>575808800034351.38</v>
      </c>
      <c r="F34" s="98">
        <f t="shared" si="5"/>
        <v>827747556198975.13</v>
      </c>
      <c r="G34" s="99">
        <f t="shared" si="6"/>
        <v>0.4102498609885738</v>
      </c>
      <c r="H34" s="128"/>
      <c r="I34" s="95"/>
      <c r="J34" s="96"/>
      <c r="K34" s="111"/>
      <c r="L34" s="98"/>
      <c r="P34" s="9"/>
    </row>
    <row r="35" spans="1:16" ht="12.75" x14ac:dyDescent="0.2">
      <c r="A35" s="100">
        <f t="shared" si="3"/>
        <v>14</v>
      </c>
      <c r="B35" s="101">
        <f t="shared" si="0"/>
        <v>25.909517302525259</v>
      </c>
      <c r="C35" s="102">
        <f t="shared" si="1"/>
        <v>8908290095834575</v>
      </c>
      <c r="D35" s="97">
        <f t="shared" si="4"/>
        <v>18.849327843616354</v>
      </c>
      <c r="E35" s="98">
        <f t="shared" si="2"/>
        <v>589344722857925.75</v>
      </c>
      <c r="F35" s="98">
        <f t="shared" si="5"/>
        <v>923687394803753.75</v>
      </c>
      <c r="G35" s="93">
        <f t="shared" si="6"/>
        <v>0.38951236789918942</v>
      </c>
      <c r="H35" s="129"/>
      <c r="I35" s="101"/>
      <c r="J35" s="102"/>
      <c r="K35" s="111"/>
      <c r="L35" s="98"/>
      <c r="P35" s="9"/>
    </row>
    <row r="36" spans="1:16" ht="12.75" x14ac:dyDescent="0.2">
      <c r="A36" s="94">
        <f t="shared" si="3"/>
        <v>15</v>
      </c>
      <c r="B36" s="95">
        <f t="shared" si="0"/>
        <v>25.639646974396189</v>
      </c>
      <c r="C36" s="96">
        <f t="shared" si="1"/>
        <v>8815502447837848</v>
      </c>
      <c r="D36" s="97">
        <f t="shared" si="4"/>
        <v>19.20979787679698</v>
      </c>
      <c r="E36" s="98">
        <f t="shared" si="2"/>
        <v>600615210249621.88</v>
      </c>
      <c r="F36" s="98">
        <f t="shared" si="5"/>
        <v>1021461963914157.3</v>
      </c>
      <c r="G36" s="99">
        <f t="shared" si="6"/>
        <v>0.37027536039353609</v>
      </c>
      <c r="H36" s="128"/>
      <c r="I36" s="95"/>
      <c r="J36" s="96"/>
      <c r="K36" s="111"/>
      <c r="L36" s="98"/>
      <c r="P36" s="9"/>
    </row>
    <row r="37" spans="1:16" ht="12.75" x14ac:dyDescent="0.2">
      <c r="A37" s="100">
        <f t="shared" si="3"/>
        <v>16</v>
      </c>
      <c r="B37" s="101">
        <f t="shared" si="0"/>
        <v>25.372587582231461</v>
      </c>
      <c r="C37" s="102">
        <f t="shared" si="1"/>
        <v>8723681264508092</v>
      </c>
      <c r="D37" s="97">
        <f t="shared" si="4"/>
        <v>19.505955877351333</v>
      </c>
      <c r="E37" s="98">
        <f t="shared" si="2"/>
        <v>609874912038827.63</v>
      </c>
      <c r="F37" s="98">
        <f t="shared" si="5"/>
        <v>1120743926339082.8</v>
      </c>
      <c r="G37" s="93">
        <f t="shared" si="6"/>
        <v>0.35240279287058757</v>
      </c>
      <c r="H37" s="129"/>
      <c r="I37" s="101"/>
      <c r="J37" s="102"/>
      <c r="K37" s="111"/>
      <c r="L37" s="98"/>
      <c r="P37" s="9"/>
    </row>
    <row r="38" spans="1:16" ht="12.75" x14ac:dyDescent="0.2">
      <c r="A38" s="94">
        <f t="shared" si="3"/>
        <v>17</v>
      </c>
      <c r="B38" s="95">
        <f t="shared" si="0"/>
        <v>25.108309847669688</v>
      </c>
      <c r="C38" s="96">
        <f t="shared" si="1"/>
        <v>8632816479268856</v>
      </c>
      <c r="D38" s="97">
        <f t="shared" si="4"/>
        <v>19.745057893434236</v>
      </c>
      <c r="E38" s="98">
        <f t="shared" si="2"/>
        <v>617350696457892.25</v>
      </c>
      <c r="F38" s="98">
        <f t="shared" si="5"/>
        <v>1221242876925251.3</v>
      </c>
      <c r="G38" s="99">
        <f t="shared" si="6"/>
        <v>0.33577333533366099</v>
      </c>
      <c r="H38" s="128"/>
      <c r="I38" s="95"/>
      <c r="J38" s="96"/>
      <c r="K38" s="111"/>
      <c r="L38" s="98"/>
      <c r="P38" s="9"/>
    </row>
    <row r="39" spans="1:16" ht="12.75" x14ac:dyDescent="0.2">
      <c r="A39" s="100">
        <f t="shared" si="3"/>
        <v>18</v>
      </c>
      <c r="B39" s="101">
        <f t="shared" si="0"/>
        <v>24.846784797309269</v>
      </c>
      <c r="C39" s="102">
        <f t="shared" si="1"/>
        <v>8542898130395899</v>
      </c>
      <c r="D39" s="97">
        <f t="shared" si="4"/>
        <v>19.933568086643504</v>
      </c>
      <c r="E39" s="98">
        <f t="shared" si="2"/>
        <v>623244672545237.88</v>
      </c>
      <c r="F39" s="98">
        <f t="shared" si="5"/>
        <v>1322701311990755</v>
      </c>
      <c r="G39" s="93">
        <f t="shared" si="6"/>
        <v>0.32027850592874979</v>
      </c>
      <c r="H39" s="129"/>
      <c r="I39" s="101"/>
      <c r="J39" s="102"/>
      <c r="K39" s="111"/>
      <c r="L39" s="98"/>
      <c r="P39" s="9"/>
    </row>
    <row r="40" spans="1:16" ht="12.75" x14ac:dyDescent="0.2">
      <c r="A40" s="94">
        <f t="shared" si="3"/>
        <v>19</v>
      </c>
      <c r="B40" s="95">
        <f t="shared" si="0"/>
        <v>24.587983759531976</v>
      </c>
      <c r="C40" s="96">
        <f t="shared" si="1"/>
        <v>8453916359925074</v>
      </c>
      <c r="D40" s="97">
        <f t="shared" si="4"/>
        <v>20.077244885409545</v>
      </c>
      <c r="E40" s="98">
        <f t="shared" si="2"/>
        <v>627736883824727.25</v>
      </c>
      <c r="F40" s="98">
        <f t="shared" si="5"/>
        <v>1424891037264547.8</v>
      </c>
      <c r="G40" s="99">
        <f t="shared" si="6"/>
        <v>0.3058210781287648</v>
      </c>
      <c r="H40" s="128"/>
      <c r="I40" s="95"/>
      <c r="J40" s="96"/>
      <c r="K40" s="111"/>
      <c r="L40" s="98"/>
      <c r="P40" s="9"/>
    </row>
    <row r="41" spans="1:16" ht="12.75" x14ac:dyDescent="0.2">
      <c r="A41" s="100">
        <f t="shared" si="3"/>
        <v>20</v>
      </c>
      <c r="B41" s="101">
        <f t="shared" si="0"/>
        <v>24.331878361359603</v>
      </c>
      <c r="C41" s="102">
        <f t="shared" si="1"/>
        <v>8365861412571565</v>
      </c>
      <c r="D41" s="97">
        <f t="shared" si="4"/>
        <v>20.181217768108166</v>
      </c>
      <c r="E41" s="98">
        <f t="shared" si="2"/>
        <v>630987709013144.25</v>
      </c>
      <c r="F41" s="98">
        <f t="shared" si="5"/>
        <v>1527609966638780.5</v>
      </c>
      <c r="G41" s="93">
        <f t="shared" si="6"/>
        <v>0.29231371650698074</v>
      </c>
      <c r="H41" s="129"/>
      <c r="I41" s="101"/>
      <c r="J41" s="102"/>
      <c r="K41" s="111"/>
      <c r="L41" s="98"/>
      <c r="P41" s="9"/>
    </row>
    <row r="42" spans="1:16" ht="12.75" x14ac:dyDescent="0.2">
      <c r="A42" s="94">
        <f t="shared" si="3"/>
        <v>21</v>
      </c>
      <c r="B42" s="95">
        <f t="shared" si="0"/>
        <v>24.078440525343385</v>
      </c>
      <c r="C42" s="96">
        <f t="shared" si="1"/>
        <v>8278723634660396</v>
      </c>
      <c r="D42" s="97">
        <f t="shared" si="4"/>
        <v>20.250055695004349</v>
      </c>
      <c r="E42" s="98">
        <f t="shared" si="2"/>
        <v>633140001619295.88</v>
      </c>
      <c r="F42" s="98">
        <f t="shared" si="5"/>
        <v>1630679269227968.3</v>
      </c>
      <c r="G42" s="99">
        <f t="shared" si="6"/>
        <v>0.27967780368895567</v>
      </c>
      <c r="H42" s="128"/>
      <c r="I42" s="95"/>
      <c r="J42" s="96"/>
      <c r="K42" s="111"/>
      <c r="L42" s="98"/>
      <c r="P42" s="9"/>
    </row>
    <row r="43" spans="1:16" ht="12.75" x14ac:dyDescent="0.2">
      <c r="A43" s="100">
        <f t="shared" si="3"/>
        <v>22</v>
      </c>
      <c r="B43" s="101">
        <f t="shared" si="0"/>
        <v>23.827642466485784</v>
      </c>
      <c r="C43" s="102">
        <f t="shared" si="1"/>
        <v>8192493473068078</v>
      </c>
      <c r="D43" s="97">
        <f t="shared" si="4"/>
        <v>20.287828097297194</v>
      </c>
      <c r="E43" s="98">
        <f t="shared" si="2"/>
        <v>634320996832793.38</v>
      </c>
      <c r="F43" s="98">
        <f t="shared" si="5"/>
        <v>1733940826851911.3</v>
      </c>
      <c r="G43" s="93">
        <f t="shared" si="6"/>
        <v>0.26784242793133117</v>
      </c>
      <c r="H43" s="129"/>
      <c r="I43" s="101"/>
      <c r="J43" s="102"/>
      <c r="K43" s="111"/>
      <c r="L43" s="98"/>
      <c r="P43" s="9"/>
    </row>
    <row r="44" spans="1:16" ht="13.5" thickBot="1" x14ac:dyDescent="0.25">
      <c r="A44" s="94">
        <f t="shared" si="3"/>
        <v>23</v>
      </c>
      <c r="B44" s="95">
        <f t="shared" si="0"/>
        <v>23.579456689194362</v>
      </c>
      <c r="C44" s="96">
        <f t="shared" si="1"/>
        <v>8107161474175274</v>
      </c>
      <c r="D44" s="97">
        <f t="shared" si="4"/>
        <v>20.298159232753424</v>
      </c>
      <c r="E44" s="98">
        <f t="shared" si="2"/>
        <v>634644011012013.75</v>
      </c>
      <c r="F44" s="98">
        <f t="shared" si="5"/>
        <v>1837254968179448.5</v>
      </c>
      <c r="G44" s="99">
        <f t="shared" si="6"/>
        <v>0.25674350624943443</v>
      </c>
      <c r="H44" s="128"/>
      <c r="I44" s="95"/>
      <c r="J44" s="96"/>
      <c r="K44" s="111"/>
      <c r="L44" s="98"/>
      <c r="P44" s="9"/>
    </row>
    <row r="45" spans="1:16" ht="13.5" thickBot="1" x14ac:dyDescent="0.25">
      <c r="A45" s="100">
        <f t="shared" si="3"/>
        <v>24</v>
      </c>
      <c r="B45" s="101">
        <f t="shared" si="0"/>
        <v>23.33385598426738</v>
      </c>
      <c r="C45" s="102">
        <f t="shared" si="1"/>
        <v>8022718282830378</v>
      </c>
      <c r="D45" s="97">
        <f t="shared" si="4"/>
        <v>20.284276629377569</v>
      </c>
      <c r="E45" s="98">
        <f t="shared" si="2"/>
        <v>634209956328102.88</v>
      </c>
      <c r="F45" s="98">
        <f t="shared" si="5"/>
        <v>1940498449442163</v>
      </c>
      <c r="G45" s="131">
        <f t="shared" si="6"/>
        <v>0.24632302240780102</v>
      </c>
      <c r="H45" s="137">
        <f>D45*Ausbeute</f>
        <v>18.864377265321139</v>
      </c>
      <c r="I45" s="138">
        <f>H45</f>
        <v>18.864377265321139</v>
      </c>
      <c r="J45" s="139">
        <f>E45*Ausbeute</f>
        <v>589815259385135.75</v>
      </c>
      <c r="K45" s="139">
        <f>F45*Ausbeute</f>
        <v>1804663557981211.8</v>
      </c>
      <c r="L45" s="140">
        <f>J45/(J45+K45)</f>
        <v>0.24632302240780105</v>
      </c>
      <c r="P45" s="9"/>
    </row>
    <row r="46" spans="1:16" ht="20.25" customHeight="1" x14ac:dyDescent="0.2">
      <c r="A46" s="94">
        <f t="shared" si="3"/>
        <v>25</v>
      </c>
      <c r="B46" s="95">
        <f t="shared" si="0"/>
        <v>23.09081342591076</v>
      </c>
      <c r="C46" s="96">
        <f t="shared" si="1"/>
        <v>7939154641323882</v>
      </c>
      <c r="D46" s="97">
        <f t="shared" si="4"/>
        <v>3.4363532186055177</v>
      </c>
      <c r="E46" s="98">
        <f t="shared" si="2"/>
        <v>107441318441860.38</v>
      </c>
      <c r="F46" s="98">
        <f t="shared" si="5"/>
        <v>17490447188209.83</v>
      </c>
      <c r="G46" s="99">
        <f t="shared" si="6"/>
        <v>0.86</v>
      </c>
      <c r="H46" s="132"/>
      <c r="I46" s="133">
        <f t="shared" ref="I46:I67" si="7">I45*EXP(-$I$4*dt)</f>
        <v>16.8127010414971</v>
      </c>
      <c r="J46" s="134">
        <f t="shared" ref="J46:J67" si="8">I46*10^9/$J$4</f>
        <v>525667372226747.13</v>
      </c>
      <c r="K46" s="135">
        <f>J46*($F$19/$E$19)+K45</f>
        <v>1890237316250682.3</v>
      </c>
      <c r="L46" s="136">
        <f t="shared" ref="L46:L67" si="9">J46/(J46+K46)</f>
        <v>0.21758613853182981</v>
      </c>
      <c r="P46" s="9"/>
    </row>
    <row r="47" spans="1:16" ht="12.75" x14ac:dyDescent="0.2">
      <c r="A47" s="100">
        <f t="shared" si="3"/>
        <v>26</v>
      </c>
      <c r="B47" s="101">
        <f t="shared" si="0"/>
        <v>22.850302368786192</v>
      </c>
      <c r="C47" s="102">
        <f t="shared" si="1"/>
        <v>7856461388373443</v>
      </c>
      <c r="D47" s="97">
        <f t="shared" si="4"/>
        <v>5.2108873603246417</v>
      </c>
      <c r="E47" s="98">
        <f t="shared" si="2"/>
        <v>162924057170263.72</v>
      </c>
      <c r="F47" s="98">
        <f t="shared" si="5"/>
        <v>44012968122903.922</v>
      </c>
      <c r="G47" s="93">
        <f t="shared" si="6"/>
        <v>0.78731226052684022</v>
      </c>
      <c r="H47" s="129"/>
      <c r="I47" s="101">
        <f t="shared" si="7"/>
        <v>14.984163661229962</v>
      </c>
      <c r="J47" s="102">
        <f t="shared" si="8"/>
        <v>468496163547608.25</v>
      </c>
      <c r="K47" s="111">
        <f>J47*($F$19/$E$19)+K46</f>
        <v>1966504133572386</v>
      </c>
      <c r="L47" s="98">
        <f t="shared" si="9"/>
        <v>0.19240086504372253</v>
      </c>
      <c r="P47" s="9"/>
    </row>
    <row r="48" spans="1:16" ht="12.75" x14ac:dyDescent="0.2">
      <c r="A48" s="94">
        <f t="shared" si="3"/>
        <v>27</v>
      </c>
      <c r="B48" s="95">
        <f t="shared" si="0"/>
        <v>22.612296445089889</v>
      </c>
      <c r="C48" s="96">
        <f t="shared" si="1"/>
        <v>7774629458119495</v>
      </c>
      <c r="D48" s="97">
        <f t="shared" si="4"/>
        <v>6.7700483246595748</v>
      </c>
      <c r="E48" s="98">
        <f t="shared" si="2"/>
        <v>211672919413012.72</v>
      </c>
      <c r="F48" s="98">
        <f t="shared" si="5"/>
        <v>78471350352929.25</v>
      </c>
      <c r="G48" s="99">
        <f t="shared" si="6"/>
        <v>0.72954368384999735</v>
      </c>
      <c r="H48" s="128"/>
      <c r="I48" s="95">
        <f t="shared" si="7"/>
        <v>13.35449670295996</v>
      </c>
      <c r="J48" s="96">
        <f t="shared" si="8"/>
        <v>417542854769671.06</v>
      </c>
      <c r="K48" s="111">
        <f>J48*($F$19/$E$19)+K47</f>
        <v>2034476226209309.3</v>
      </c>
      <c r="L48" s="98">
        <f t="shared" si="9"/>
        <v>0.17028532037481742</v>
      </c>
      <c r="P48" s="9"/>
    </row>
    <row r="49" spans="1:16" ht="13.5" thickBot="1" x14ac:dyDescent="0.25">
      <c r="A49" s="100">
        <f t="shared" si="3"/>
        <v>28</v>
      </c>
      <c r="B49" s="101">
        <f t="shared" si="0"/>
        <v>22.376769561661863</v>
      </c>
      <c r="C49" s="102">
        <f t="shared" si="1"/>
        <v>7693649879131345</v>
      </c>
      <c r="D49" s="97">
        <f t="shared" si="4"/>
        <v>8.1374930116383339</v>
      </c>
      <c r="E49" s="98">
        <f t="shared" si="2"/>
        <v>254427563862786.59</v>
      </c>
      <c r="F49" s="98">
        <f t="shared" si="5"/>
        <v>119889790981754.97</v>
      </c>
      <c r="G49" s="93">
        <f t="shared" si="6"/>
        <v>0.67971084046705066</v>
      </c>
      <c r="H49" s="129"/>
      <c r="I49" s="101">
        <f t="shared" si="7"/>
        <v>11.902071161356318</v>
      </c>
      <c r="J49" s="102">
        <f t="shared" si="8"/>
        <v>372131191532137.44</v>
      </c>
      <c r="K49" s="111">
        <f>J49*($F$19/$E$19)+K48</f>
        <v>2095055722505238.5</v>
      </c>
      <c r="L49" s="98">
        <f t="shared" si="9"/>
        <v>0.15083218438572665</v>
      </c>
      <c r="P49" s="9"/>
    </row>
    <row r="50" spans="1:16" ht="13.5" thickBot="1" x14ac:dyDescent="0.25">
      <c r="A50" s="94">
        <f t="shared" si="3"/>
        <v>29</v>
      </c>
      <c r="B50" s="95">
        <f t="shared" si="0"/>
        <v>22.143695897125252</v>
      </c>
      <c r="C50" s="96">
        <f t="shared" si="1"/>
        <v>7613513773423617</v>
      </c>
      <c r="D50" s="97">
        <f t="shared" si="4"/>
        <v>9.3343029861110001</v>
      </c>
      <c r="E50" s="98">
        <f t="shared" si="2"/>
        <v>291847128558727.06</v>
      </c>
      <c r="F50" s="98">
        <f t="shared" si="5"/>
        <v>167399788654105.88</v>
      </c>
      <c r="G50" s="99">
        <f t="shared" si="6"/>
        <v>0.63549066443373359</v>
      </c>
      <c r="H50" s="137">
        <f>D50*Ausbeute</f>
        <v>8.6809017770832302</v>
      </c>
      <c r="I50" s="138">
        <f>H50</f>
        <v>8.6809017770832302</v>
      </c>
      <c r="J50" s="139">
        <f>E50*Ausbeute</f>
        <v>271417829559616.19</v>
      </c>
      <c r="K50" s="139">
        <f>F50*Ausbeute</f>
        <v>155681803448318.47</v>
      </c>
      <c r="L50" s="140">
        <f>J50/(J50+K50)</f>
        <v>0.6354906644337337</v>
      </c>
      <c r="P50" s="9"/>
    </row>
    <row r="51" spans="1:16" ht="12.75" x14ac:dyDescent="0.2">
      <c r="A51" s="100">
        <f t="shared" si="3"/>
        <v>30</v>
      </c>
      <c r="B51" s="101">
        <f t="shared" si="0"/>
        <v>21.913049899055455</v>
      </c>
      <c r="C51" s="102">
        <f t="shared" si="1"/>
        <v>7534212355482929</v>
      </c>
      <c r="D51" s="97">
        <f t="shared" si="4"/>
        <v>2.6424915066276089</v>
      </c>
      <c r="E51" s="98">
        <f t="shared" si="2"/>
        <v>82620369147820.297</v>
      </c>
      <c r="F51" s="98">
        <f t="shared" si="5"/>
        <v>13449827535691.678</v>
      </c>
      <c r="G51" s="93">
        <f t="shared" si="6"/>
        <v>0.86</v>
      </c>
      <c r="H51" s="129"/>
      <c r="I51" s="101">
        <f t="shared" si="7"/>
        <v>7.7367730880257435</v>
      </c>
      <c r="J51" s="102">
        <f t="shared" si="8"/>
        <v>241898619898076.91</v>
      </c>
      <c r="K51" s="111">
        <f t="shared" ref="K51:K67" si="10">J51*($F$19/$E$19)+K50</f>
        <v>195060648548005.41</v>
      </c>
      <c r="L51" s="98">
        <f t="shared" si="9"/>
        <v>0.55359535170936758</v>
      </c>
      <c r="P51" s="9"/>
    </row>
    <row r="52" spans="1:16" ht="12.75" x14ac:dyDescent="0.2">
      <c r="A52" s="94">
        <f t="shared" si="3"/>
        <v>31</v>
      </c>
      <c r="B52" s="95">
        <f t="shared" si="0"/>
        <v>21.684806281178776</v>
      </c>
      <c r="C52" s="96">
        <f t="shared" si="1"/>
        <v>7455736931304722</v>
      </c>
      <c r="D52" s="97">
        <f t="shared" si="4"/>
        <v>4.3937914547284249</v>
      </c>
      <c r="E52" s="98">
        <f t="shared" si="2"/>
        <v>137376665558894.72</v>
      </c>
      <c r="F52" s="98">
        <f t="shared" si="5"/>
        <v>35813470766209.422</v>
      </c>
      <c r="G52" s="99">
        <f t="shared" si="6"/>
        <v>0.79321298818668229</v>
      </c>
      <c r="H52" s="128"/>
      <c r="I52" s="95">
        <f t="shared" si="7"/>
        <v>6.8953271621639614</v>
      </c>
      <c r="J52" s="96">
        <f t="shared" si="8"/>
        <v>215589898436431.34</v>
      </c>
      <c r="K52" s="111">
        <f t="shared" si="10"/>
        <v>230156678526029.13</v>
      </c>
      <c r="L52" s="98">
        <f t="shared" si="9"/>
        <v>0.48366024458464368</v>
      </c>
      <c r="P52" s="9"/>
    </row>
    <row r="53" spans="1:16" ht="13.5" thickBot="1" x14ac:dyDescent="0.25">
      <c r="A53" s="100">
        <f t="shared" si="3"/>
        <v>32</v>
      </c>
      <c r="B53" s="101">
        <f t="shared" si="0"/>
        <v>21.458940020600206</v>
      </c>
      <c r="C53" s="102">
        <f t="shared" si="1"/>
        <v>7378078897440109</v>
      </c>
      <c r="D53" s="97">
        <f t="shared" si="4"/>
        <v>5.9333864693004337</v>
      </c>
      <c r="E53" s="98">
        <f t="shared" si="2"/>
        <v>185513777115563.56</v>
      </c>
      <c r="F53" s="98">
        <f t="shared" si="5"/>
        <v>66013387971068.609</v>
      </c>
      <c r="G53" s="93">
        <f t="shared" si="6"/>
        <v>0.73754966805143307</v>
      </c>
      <c r="H53" s="129"/>
      <c r="I53" s="101">
        <f t="shared" si="7"/>
        <v>6.145396295370567</v>
      </c>
      <c r="J53" s="102">
        <f t="shared" si="8"/>
        <v>192142494766669.38</v>
      </c>
      <c r="K53" s="111">
        <f t="shared" si="10"/>
        <v>261435689301998.56</v>
      </c>
      <c r="L53" s="98">
        <f t="shared" si="9"/>
        <v>0.42361493897947394</v>
      </c>
      <c r="P53" s="9"/>
    </row>
    <row r="54" spans="1:16" ht="13.5" thickBot="1" x14ac:dyDescent="0.25">
      <c r="A54" s="94">
        <f t="shared" si="3"/>
        <v>33</v>
      </c>
      <c r="B54" s="95">
        <f t="shared" si="0"/>
        <v>21.235426355060131</v>
      </c>
      <c r="C54" s="96">
        <f t="shared" si="1"/>
        <v>7301229740052671</v>
      </c>
      <c r="D54" s="97">
        <f t="shared" si="4"/>
        <v>7.2845226070460427</v>
      </c>
      <c r="E54" s="98">
        <f t="shared" si="2"/>
        <v>227758517047374.41</v>
      </c>
      <c r="F54" s="98">
        <f t="shared" si="5"/>
        <v>103090355862501.66</v>
      </c>
      <c r="G54" s="99">
        <f t="shared" si="6"/>
        <v>0.68840650731011044</v>
      </c>
      <c r="H54" s="137">
        <f>D54*Ausbeute</f>
        <v>6.7746060245528197</v>
      </c>
      <c r="I54" s="138">
        <f>H54</f>
        <v>6.7746060245528197</v>
      </c>
      <c r="J54" s="139">
        <f>E54*Ausbeute</f>
        <v>211815420854058.22</v>
      </c>
      <c r="K54" s="139">
        <f>F54*Ausbeute</f>
        <v>95874030952126.547</v>
      </c>
      <c r="L54" s="140">
        <f>J54/(J54+K54)</f>
        <v>0.68840650731011055</v>
      </c>
      <c r="P54" s="9"/>
    </row>
    <row r="55" spans="1:16" ht="12.75" x14ac:dyDescent="0.2">
      <c r="A55" s="100">
        <f t="shared" si="3"/>
        <v>34</v>
      </c>
      <c r="B55" s="101">
        <f t="shared" si="0"/>
        <v>21.014240780219556</v>
      </c>
      <c r="C55" s="102">
        <f t="shared" si="1"/>
        <v>7225181033985046</v>
      </c>
      <c r="D55" s="97">
        <f t="shared" si="4"/>
        <v>2.4301106937087287</v>
      </c>
      <c r="E55" s="98">
        <f t="shared" si="2"/>
        <v>75980052189653.125</v>
      </c>
      <c r="F55" s="98">
        <f t="shared" si="5"/>
        <v>12368845705292.369</v>
      </c>
      <c r="G55" s="93">
        <f t="shared" si="6"/>
        <v>0.86</v>
      </c>
      <c r="H55" s="129"/>
      <c r="I55" s="101">
        <f t="shared" si="7"/>
        <v>6.0378047026294324</v>
      </c>
      <c r="J55" s="102">
        <f t="shared" si="8"/>
        <v>188778526675502.59</v>
      </c>
      <c r="K55" s="111">
        <f t="shared" si="10"/>
        <v>126605419015580.47</v>
      </c>
      <c r="L55" s="98">
        <f t="shared" si="9"/>
        <v>0.59856733119957284</v>
      </c>
      <c r="P55" s="9"/>
    </row>
    <row r="56" spans="1:16" ht="12.75" x14ac:dyDescent="0.2">
      <c r="A56" s="94">
        <f t="shared" si="3"/>
        <v>35</v>
      </c>
      <c r="B56" s="95">
        <f t="shared" si="0"/>
        <v>20.795359046973665</v>
      </c>
      <c r="C56" s="96">
        <f t="shared" si="1"/>
        <v>7149924441835280</v>
      </c>
      <c r="D56" s="97">
        <f t="shared" si="4"/>
        <v>4.1208877124267884</v>
      </c>
      <c r="E56" s="98">
        <f t="shared" si="2"/>
        <v>128844033429621.3</v>
      </c>
      <c r="F56" s="98">
        <f t="shared" si="5"/>
        <v>33343455798486.539</v>
      </c>
      <c r="G56" s="99">
        <f t="shared" si="6"/>
        <v>0.79441413171153541</v>
      </c>
      <c r="H56" s="128"/>
      <c r="I56" s="95">
        <f t="shared" si="7"/>
        <v>5.3811373672464482</v>
      </c>
      <c r="J56" s="96">
        <f t="shared" si="8"/>
        <v>168247108685857.78</v>
      </c>
      <c r="K56" s="111">
        <f t="shared" si="10"/>
        <v>153994483220255</v>
      </c>
      <c r="L56" s="98">
        <f t="shared" si="9"/>
        <v>0.52211481358023359</v>
      </c>
      <c r="P56" s="9"/>
    </row>
    <row r="57" spans="1:16" ht="12.75" x14ac:dyDescent="0.2">
      <c r="A57" s="100">
        <f t="shared" si="3"/>
        <v>36</v>
      </c>
      <c r="B57" s="101">
        <f t="shared" si="0"/>
        <v>20.578757158793305</v>
      </c>
      <c r="C57" s="102">
        <f t="shared" si="1"/>
        <v>7075451713042755</v>
      </c>
      <c r="D57" s="97">
        <f t="shared" si="4"/>
        <v>5.6074132175497846</v>
      </c>
      <c r="E57" s="98">
        <f t="shared" si="2"/>
        <v>175321869090729.41</v>
      </c>
      <c r="F57" s="98">
        <f t="shared" si="5"/>
        <v>61884225185349.469</v>
      </c>
      <c r="G57" s="93">
        <f t="shared" si="6"/>
        <v>0.73911199299405939</v>
      </c>
      <c r="H57" s="129"/>
      <c r="I57" s="101">
        <f t="shared" si="7"/>
        <v>4.7958887031515891</v>
      </c>
      <c r="J57" s="102">
        <f t="shared" si="8"/>
        <v>149948673080857.34</v>
      </c>
      <c r="K57" s="111">
        <f t="shared" si="10"/>
        <v>178404732326441.09</v>
      </c>
      <c r="L57" s="98">
        <f t="shared" si="9"/>
        <v>0.45666854861717349</v>
      </c>
      <c r="P57" s="9"/>
    </row>
    <row r="58" spans="1:16" ht="12.75" x14ac:dyDescent="0.2">
      <c r="A58" s="94">
        <f t="shared" si="3"/>
        <v>37</v>
      </c>
      <c r="B58" s="95">
        <f t="shared" si="0"/>
        <v>20.36441136909421</v>
      </c>
      <c r="C58" s="96">
        <f t="shared" si="1"/>
        <v>7001754682983682</v>
      </c>
      <c r="D58" s="97">
        <f t="shared" si="4"/>
        <v>6.9121135650247245</v>
      </c>
      <c r="E58" s="98">
        <f t="shared" si="2"/>
        <v>216114743567453.28</v>
      </c>
      <c r="F58" s="98">
        <f t="shared" si="5"/>
        <v>97065695068423.266</v>
      </c>
      <c r="G58" s="99">
        <f t="shared" si="6"/>
        <v>0.69006463018184216</v>
      </c>
      <c r="H58" s="128"/>
      <c r="I58" s="95">
        <f t="shared" si="7"/>
        <v>4.2742912665666655</v>
      </c>
      <c r="J58" s="96">
        <f t="shared" si="8"/>
        <v>133640362288138.39</v>
      </c>
      <c r="K58" s="111">
        <f t="shared" si="10"/>
        <v>200160140140789.22</v>
      </c>
      <c r="L58" s="98">
        <f t="shared" si="9"/>
        <v>0.40035997943589952</v>
      </c>
      <c r="P58" s="9"/>
    </row>
    <row r="59" spans="1:16" ht="12.75" x14ac:dyDescent="0.2">
      <c r="A59" s="100">
        <f t="shared" si="3"/>
        <v>38</v>
      </c>
      <c r="B59" s="101">
        <f t="shared" si="0"/>
        <v>20.152298178633611</v>
      </c>
      <c r="C59" s="102">
        <f t="shared" si="1"/>
        <v>6928825272075981</v>
      </c>
      <c r="D59" s="97">
        <f t="shared" si="4"/>
        <v>8.05497382703299</v>
      </c>
      <c r="E59" s="98">
        <f t="shared" si="2"/>
        <v>251847511863841.25</v>
      </c>
      <c r="F59" s="98">
        <f t="shared" si="5"/>
        <v>138064127232304.41</v>
      </c>
      <c r="G59" s="93">
        <f t="shared" si="6"/>
        <v>0.64590919226635324</v>
      </c>
      <c r="H59" s="129"/>
      <c r="I59" s="101">
        <f t="shared" si="7"/>
        <v>3.809422395361747</v>
      </c>
      <c r="J59" s="102">
        <f t="shared" si="8"/>
        <v>119105731751786.2</v>
      </c>
      <c r="K59" s="111">
        <f t="shared" si="10"/>
        <v>219549445309684.66</v>
      </c>
      <c r="L59" s="98">
        <f t="shared" si="9"/>
        <v>0.3517020846551735</v>
      </c>
      <c r="P59" s="9"/>
    </row>
    <row r="60" spans="1:16" ht="12.75" x14ac:dyDescent="0.2">
      <c r="A60" s="94">
        <f t="shared" si="3"/>
        <v>39</v>
      </c>
      <c r="B60" s="95">
        <f t="shared" si="0"/>
        <v>19.942394332933919</v>
      </c>
      <c r="C60" s="96">
        <f t="shared" si="1"/>
        <v>6856655484893497</v>
      </c>
      <c r="D60" s="97">
        <f t="shared" si="4"/>
        <v>9.0538033272839904</v>
      </c>
      <c r="E60" s="98">
        <f t="shared" si="2"/>
        <v>283077001843087.63</v>
      </c>
      <c r="F60" s="98">
        <f t="shared" si="5"/>
        <v>184146429857923.31</v>
      </c>
      <c r="G60" s="99">
        <f t="shared" si="6"/>
        <v>0.605870730439385</v>
      </c>
      <c r="H60" s="128"/>
      <c r="I60" s="95">
        <f t="shared" si="7"/>
        <v>3.3951123312053055</v>
      </c>
      <c r="J60" s="96">
        <f t="shared" si="8"/>
        <v>106151877271493.95</v>
      </c>
      <c r="K60" s="111">
        <f t="shared" si="10"/>
        <v>236829983470160.41</v>
      </c>
      <c r="L60" s="98">
        <f t="shared" si="9"/>
        <v>0.3094970592379262</v>
      </c>
      <c r="P60" s="9"/>
    </row>
    <row r="61" spans="1:16" ht="12.75" x14ac:dyDescent="0.2">
      <c r="A61" s="100">
        <f t="shared" si="3"/>
        <v>40</v>
      </c>
      <c r="B61" s="101">
        <f t="shared" si="0"/>
        <v>19.734676819733327</v>
      </c>
      <c r="C61" s="102">
        <f t="shared" si="1"/>
        <v>6785237409289445</v>
      </c>
      <c r="D61" s="97">
        <f t="shared" si="4"/>
        <v>9.9244722966398804</v>
      </c>
      <c r="E61" s="98">
        <f t="shared" si="2"/>
        <v>310299413522866.5</v>
      </c>
      <c r="F61" s="98">
        <f t="shared" si="5"/>
        <v>234660287873273.69</v>
      </c>
      <c r="G61" s="93">
        <f t="shared" si="6"/>
        <v>0.56939882477164072</v>
      </c>
      <c r="H61" s="129"/>
      <c r="I61" s="101">
        <f t="shared" si="7"/>
        <v>3.0258623342838118</v>
      </c>
      <c r="J61" s="102">
        <f t="shared" si="8"/>
        <v>94606874770267.516</v>
      </c>
      <c r="K61" s="111">
        <f t="shared" si="10"/>
        <v>252231102618808.59</v>
      </c>
      <c r="L61" s="98">
        <f t="shared" si="9"/>
        <v>0.27276965308830459</v>
      </c>
      <c r="P61" s="9"/>
    </row>
    <row r="62" spans="1:16" ht="12.75" x14ac:dyDescent="0.2">
      <c r="A62" s="94">
        <f t="shared" si="3"/>
        <v>41</v>
      </c>
      <c r="B62" s="95">
        <f t="shared" si="0"/>
        <v>19.529122866462899</v>
      </c>
      <c r="C62" s="96">
        <f t="shared" si="1"/>
        <v>6714563215528988</v>
      </c>
      <c r="D62" s="97">
        <f t="shared" si="4"/>
        <v>10.681122790006041</v>
      </c>
      <c r="E62" s="98">
        <f t="shared" si="2"/>
        <v>333956913621163.81</v>
      </c>
      <c r="F62" s="98">
        <f t="shared" si="5"/>
        <v>289025366834858.5</v>
      </c>
      <c r="G62" s="99">
        <f t="shared" si="6"/>
        <v>0.53606165712563725</v>
      </c>
      <c r="H62" s="128"/>
      <c r="I62" s="95">
        <f t="shared" si="7"/>
        <v>2.6967717038060548</v>
      </c>
      <c r="J62" s="96">
        <f t="shared" si="8"/>
        <v>84317498511169.906</v>
      </c>
      <c r="K62" s="111">
        <f t="shared" si="10"/>
        <v>265957207027603.69</v>
      </c>
      <c r="L62" s="98">
        <f t="shared" si="9"/>
        <v>0.24071820539104383</v>
      </c>
      <c r="P62" s="9"/>
    </row>
    <row r="63" spans="1:16" ht="12.75" x14ac:dyDescent="0.2">
      <c r="A63" s="100">
        <f t="shared" si="3"/>
        <v>42</v>
      </c>
      <c r="B63" s="101">
        <f t="shared" si="0"/>
        <v>19.325709937749956</v>
      </c>
      <c r="C63" s="102">
        <f t="shared" si="1"/>
        <v>6644625155430832</v>
      </c>
      <c r="D63" s="97">
        <f t="shared" si="4"/>
        <v>11.336356663816193</v>
      </c>
      <c r="E63" s="98">
        <f t="shared" si="2"/>
        <v>354443512876667.13</v>
      </c>
      <c r="F63" s="98">
        <f t="shared" si="5"/>
        <v>346725473582222.94</v>
      </c>
      <c r="G63" s="93">
        <f t="shared" si="6"/>
        <v>0.5055036941475568</v>
      </c>
      <c r="H63" s="129"/>
      <c r="I63" s="101">
        <f t="shared" si="7"/>
        <v>2.4034727357053902</v>
      </c>
      <c r="J63" s="102">
        <f t="shared" si="8"/>
        <v>75147187479185.734</v>
      </c>
      <c r="K63" s="111">
        <f t="shared" si="10"/>
        <v>278190470105610.66</v>
      </c>
      <c r="L63" s="98">
        <f t="shared" si="9"/>
        <v>0.21267811643074416</v>
      </c>
      <c r="P63" s="9"/>
    </row>
    <row r="64" spans="1:16" ht="12.75" x14ac:dyDescent="0.2">
      <c r="A64" s="94">
        <f t="shared" si="3"/>
        <v>43</v>
      </c>
      <c r="B64" s="95">
        <f t="shared" si="0"/>
        <v>19.124415732947476</v>
      </c>
      <c r="C64" s="96">
        <f t="shared" si="1"/>
        <v>6575415561517786</v>
      </c>
      <c r="D64" s="97">
        <f t="shared" si="4"/>
        <v>11.901403108987955</v>
      </c>
      <c r="E64" s="98">
        <f t="shared" si="2"/>
        <v>372110304148717</v>
      </c>
      <c r="F64" s="98">
        <f t="shared" si="5"/>
        <v>407301569606432.69</v>
      </c>
      <c r="G64" s="99">
        <f t="shared" si="6"/>
        <v>0.477424474374398</v>
      </c>
      <c r="H64" s="128"/>
      <c r="I64" s="95">
        <f t="shared" si="7"/>
        <v>2.1420727542959259</v>
      </c>
      <c r="J64" s="96">
        <f t="shared" si="8"/>
        <v>66974232937944.563</v>
      </c>
      <c r="K64" s="111">
        <f t="shared" si="10"/>
        <v>289093252211787.69</v>
      </c>
      <c r="L64" s="98">
        <f t="shared" si="9"/>
        <v>0.18809421171882851</v>
      </c>
      <c r="P64" s="9"/>
    </row>
    <row r="65" spans="1:16" ht="12.75" x14ac:dyDescent="0.2">
      <c r="A65" s="100">
        <f t="shared" si="3"/>
        <v>44</v>
      </c>
      <c r="B65" s="101">
        <f t="shared" si="0"/>
        <v>18.925218183689225</v>
      </c>
      <c r="C65" s="102">
        <f t="shared" si="1"/>
        <v>6506926846176152</v>
      </c>
      <c r="D65" s="97">
        <f t="shared" si="4"/>
        <v>12.386267962883714</v>
      </c>
      <c r="E65" s="98">
        <f t="shared" si="2"/>
        <v>387270130818054.75</v>
      </c>
      <c r="F65" s="98">
        <f t="shared" si="5"/>
        <v>470345544390767.19</v>
      </c>
      <c r="G65" s="93">
        <f t="shared" si="6"/>
        <v>0.45156605926513393</v>
      </c>
      <c r="H65" s="129"/>
      <c r="I65" s="101">
        <f t="shared" si="7"/>
        <v>1.9091024485244563</v>
      </c>
      <c r="J65" s="102">
        <f t="shared" si="8"/>
        <v>59690163106483.078</v>
      </c>
      <c r="K65" s="111">
        <f t="shared" si="10"/>
        <v>298810255508191.94</v>
      </c>
      <c r="L65" s="98">
        <f t="shared" si="9"/>
        <v>0.16649956320034182</v>
      </c>
      <c r="P65" s="9"/>
    </row>
    <row r="66" spans="1:16" ht="12.75" x14ac:dyDescent="0.2">
      <c r="A66" s="94">
        <f t="shared" si="3"/>
        <v>45</v>
      </c>
      <c r="B66" s="95">
        <f t="shared" si="0"/>
        <v>18.728095451470331</v>
      </c>
      <c r="C66" s="96">
        <f t="shared" si="1"/>
        <v>6439151500823875</v>
      </c>
      <c r="D66" s="97">
        <f t="shared" si="4"/>
        <v>12.799866781981631</v>
      </c>
      <c r="E66" s="98">
        <f t="shared" si="2"/>
        <v>400201747448521.31</v>
      </c>
      <c r="F66" s="98">
        <f t="shared" si="5"/>
        <v>535494666068433.44</v>
      </c>
      <c r="G66" s="99">
        <f t="shared" si="6"/>
        <v>0.42770469317532517</v>
      </c>
      <c r="H66" s="128"/>
      <c r="I66" s="95">
        <f t="shared" si="7"/>
        <v>1.7014698271348097</v>
      </c>
      <c r="J66" s="96">
        <f t="shared" si="8"/>
        <v>53198303517410.906</v>
      </c>
      <c r="K66" s="111">
        <f t="shared" si="10"/>
        <v>307470444452886.75</v>
      </c>
      <c r="L66" s="98">
        <f t="shared" si="9"/>
        <v>0.14749906615638342</v>
      </c>
      <c r="P66" s="9"/>
    </row>
    <row r="67" spans="1:16" ht="12.75" x14ac:dyDescent="0.2">
      <c r="A67" s="100">
        <f t="shared" si="3"/>
        <v>46</v>
      </c>
      <c r="B67" s="101">
        <f t="shared" si="0"/>
        <v>18.533025925253096</v>
      </c>
      <c r="C67" s="102">
        <f t="shared" si="1"/>
        <v>6372082095087368</v>
      </c>
      <c r="D67" s="97">
        <f t="shared" si="4"/>
        <v>13.150143441432702</v>
      </c>
      <c r="E67" s="98">
        <f t="shared" si="2"/>
        <v>411153527931118.44</v>
      </c>
      <c r="F67" s="98">
        <f t="shared" si="5"/>
        <v>602426635731638.75</v>
      </c>
      <c r="G67" s="93">
        <f t="shared" si="6"/>
        <v>0.4056448050890617</v>
      </c>
      <c r="H67" s="129"/>
      <c r="I67" s="101">
        <f t="shared" si="7"/>
        <v>1.5164191816356958</v>
      </c>
      <c r="J67" s="102">
        <f t="shared" si="8"/>
        <v>47412493949496.25</v>
      </c>
      <c r="K67" s="111">
        <f t="shared" si="10"/>
        <v>315188757421409.38</v>
      </c>
      <c r="L67" s="98">
        <f t="shared" si="9"/>
        <v>0.13075656460158738</v>
      </c>
      <c r="P67" s="9"/>
    </row>
    <row r="68" spans="1:16" ht="13.5" thickBot="1" x14ac:dyDescent="0.25">
      <c r="A68" s="94">
        <f t="shared" si="3"/>
        <v>47</v>
      </c>
      <c r="B68" s="95">
        <f t="shared" si="0"/>
        <v>18.339988219097712</v>
      </c>
      <c r="C68" s="96">
        <f t="shared" si="1"/>
        <v>6305711275986889</v>
      </c>
      <c r="D68" s="97">
        <f t="shared" si="4"/>
        <v>13.444175835591793</v>
      </c>
      <c r="E68" s="98">
        <f t="shared" si="2"/>
        <v>420346770325999.31</v>
      </c>
      <c r="F68" s="98">
        <f t="shared" si="5"/>
        <v>670855179738196.75</v>
      </c>
      <c r="G68" s="99">
        <f t="shared" si="6"/>
        <v>0.38521446034922324</v>
      </c>
      <c r="H68" s="128"/>
      <c r="I68" s="95"/>
      <c r="J68" s="96"/>
      <c r="K68" s="111"/>
      <c r="L68" s="98"/>
      <c r="P68" s="9"/>
    </row>
    <row r="69" spans="1:16" ht="13.5" thickBot="1" x14ac:dyDescent="0.25">
      <c r="A69" s="100">
        <f t="shared" si="3"/>
        <v>48</v>
      </c>
      <c r="B69" s="101">
        <f t="shared" si="0"/>
        <v>18.148961169817682</v>
      </c>
      <c r="C69" s="102">
        <f t="shared" si="1"/>
        <v>6240031767130429</v>
      </c>
      <c r="D69" s="97">
        <f t="shared" si="4"/>
        <v>13.688270082413846</v>
      </c>
      <c r="E69" s="98">
        <f t="shared" si="2"/>
        <v>427978642265309.63</v>
      </c>
      <c r="F69" s="98">
        <f t="shared" si="5"/>
        <v>740526121502316.88</v>
      </c>
      <c r="G69" s="93">
        <f t="shared" si="6"/>
        <v>0.36626178646064911</v>
      </c>
      <c r="H69" s="137">
        <f>D69*Ausbeute</f>
        <v>12.730091176644876</v>
      </c>
      <c r="I69" s="138">
        <f>H69</f>
        <v>12.730091176644876</v>
      </c>
      <c r="J69" s="139">
        <f>E69*Ausbeute</f>
        <v>398020137306738</v>
      </c>
      <c r="K69" s="139">
        <f>F69*Ausbeute</f>
        <v>688689292997154.75</v>
      </c>
      <c r="L69" s="140">
        <f>J69/(J69+K69)</f>
        <v>0.36626178646064911</v>
      </c>
      <c r="P69" s="9"/>
    </row>
    <row r="70" spans="1:16" ht="21" customHeight="1" x14ac:dyDescent="0.2">
      <c r="A70" s="94">
        <f t="shared" si="3"/>
        <v>49</v>
      </c>
      <c r="B70" s="95">
        <f t="shared" si="0"/>
        <v>17.959923834659644</v>
      </c>
      <c r="C70" s="96">
        <f t="shared" si="1"/>
        <v>6175036367915981</v>
      </c>
      <c r="D70" s="97">
        <f t="shared" si="4"/>
        <v>2.5424689470558719</v>
      </c>
      <c r="E70" s="98">
        <f t="shared" si="2"/>
        <v>79493055105674.797</v>
      </c>
      <c r="F70" s="98">
        <f t="shared" si="5"/>
        <v>12940729900923.805</v>
      </c>
      <c r="G70" s="99">
        <f t="shared" si="6"/>
        <v>0.8600000000000001</v>
      </c>
      <c r="H70" s="128"/>
      <c r="I70" s="95">
        <f t="shared" ref="I70:I91" si="11">I69*EXP(-$I$4*dt)</f>
        <v>11.345575534973104</v>
      </c>
      <c r="J70" s="96">
        <f t="shared" ref="J70:J91" si="12">I70*10^9/$J$4</f>
        <v>354731750903620.06</v>
      </c>
      <c r="K70" s="111">
        <f>J70*($F$19/$E$19)+K69</f>
        <v>746436322214023.13</v>
      </c>
      <c r="L70" s="98">
        <f>J70/(J70+K70)</f>
        <v>0.32214133297499109</v>
      </c>
      <c r="P70" s="9"/>
    </row>
    <row r="71" spans="1:16" ht="12.75" x14ac:dyDescent="0.2">
      <c r="A71" s="100">
        <f t="shared" si="3"/>
        <v>50</v>
      </c>
      <c r="B71" s="101">
        <f t="shared" si="0"/>
        <v>17.772855489007355</v>
      </c>
      <c r="C71" s="102">
        <f t="shared" si="1"/>
        <v>6110717952742108</v>
      </c>
      <c r="D71" s="97">
        <f t="shared" si="4"/>
        <v>3.936865516295295</v>
      </c>
      <c r="E71" s="98">
        <f t="shared" si="2"/>
        <v>123090379449033.81</v>
      </c>
      <c r="F71" s="98">
        <f t="shared" si="5"/>
        <v>32978698648440.938</v>
      </c>
      <c r="G71" s="93">
        <f t="shared" si="6"/>
        <v>0.78869165467970725</v>
      </c>
      <c r="H71" s="129"/>
      <c r="I71" s="101">
        <f t="shared" si="11"/>
        <v>10.111638827531637</v>
      </c>
      <c r="J71" s="102">
        <f t="shared" si="12"/>
        <v>316151378547393.25</v>
      </c>
      <c r="K71" s="111">
        <f t="shared" ref="K71:K91" si="13">J71*($F$19/$E$19)+K70</f>
        <v>797902825698482.5</v>
      </c>
      <c r="L71" s="98">
        <f t="shared" ref="L71:L91" si="14">J71/(J71+K71)</f>
        <v>0.28378455675000308</v>
      </c>
      <c r="P71" s="9"/>
    </row>
    <row r="72" spans="1:16" ht="12.75" x14ac:dyDescent="0.2">
      <c r="A72" s="94">
        <f t="shared" si="3"/>
        <v>51</v>
      </c>
      <c r="B72" s="95">
        <f t="shared" si="0"/>
        <v>17.587735624109623</v>
      </c>
      <c r="C72" s="96">
        <f t="shared" si="1"/>
        <v>6047069470226767</v>
      </c>
      <c r="D72" s="97">
        <f t="shared" si="4"/>
        <v>5.1622044784131536</v>
      </c>
      <c r="E72" s="98">
        <f t="shared" si="2"/>
        <v>161401933952603.81</v>
      </c>
      <c r="F72" s="98">
        <f t="shared" si="5"/>
        <v>59253432082585.75</v>
      </c>
      <c r="G72" s="99">
        <f t="shared" si="6"/>
        <v>0.73146616306110512</v>
      </c>
      <c r="H72" s="128"/>
      <c r="I72" s="95">
        <f t="shared" si="11"/>
        <v>9.0119041967744273</v>
      </c>
      <c r="J72" s="96">
        <f t="shared" si="12"/>
        <v>281766979986445.69</v>
      </c>
      <c r="K72" s="111">
        <f t="shared" si="13"/>
        <v>843771868952090</v>
      </c>
      <c r="L72" s="98">
        <f t="shared" si="14"/>
        <v>0.25033963088184141</v>
      </c>
      <c r="P72" s="9"/>
    </row>
    <row r="73" spans="1:16" ht="13.5" thickBot="1" x14ac:dyDescent="0.25">
      <c r="A73" s="100">
        <f t="shared" si="3"/>
        <v>52</v>
      </c>
      <c r="B73" s="101">
        <f t="shared" si="0"/>
        <v>17.404543944831858</v>
      </c>
      <c r="C73" s="102">
        <f t="shared" si="1"/>
        <v>5984083942434230</v>
      </c>
      <c r="D73" s="97">
        <f t="shared" si="4"/>
        <v>6.2370536964733931</v>
      </c>
      <c r="E73" s="98">
        <f t="shared" si="2"/>
        <v>195008263036974.91</v>
      </c>
      <c r="F73" s="98">
        <f t="shared" si="5"/>
        <v>90998963274651.438</v>
      </c>
      <c r="G73" s="93">
        <f t="shared" si="6"/>
        <v>0.68182984588123219</v>
      </c>
      <c r="H73" s="129"/>
      <c r="I73" s="101">
        <f t="shared" si="11"/>
        <v>8.0317759205078207</v>
      </c>
      <c r="J73" s="102">
        <f t="shared" si="12"/>
        <v>251122204101920.72</v>
      </c>
      <c r="K73" s="111">
        <f t="shared" si="13"/>
        <v>884652227759379.38</v>
      </c>
      <c r="L73" s="98">
        <f t="shared" si="14"/>
        <v>0.22110218108219185</v>
      </c>
      <c r="P73" s="9"/>
    </row>
    <row r="74" spans="1:16" ht="13.5" thickBot="1" x14ac:dyDescent="0.25">
      <c r="A74" s="94">
        <f t="shared" si="3"/>
        <v>53</v>
      </c>
      <c r="B74" s="95">
        <f t="shared" si="0"/>
        <v>17.223260367431099</v>
      </c>
      <c r="C74" s="96">
        <f t="shared" si="1"/>
        <v>5921754464110092</v>
      </c>
      <c r="D74" s="97">
        <f t="shared" si="4"/>
        <v>7.177959717817715</v>
      </c>
      <c r="E74" s="98">
        <f t="shared" si="2"/>
        <v>224426712489660.28</v>
      </c>
      <c r="F74" s="98">
        <f t="shared" si="5"/>
        <v>127533544377619.39</v>
      </c>
      <c r="G74" s="99">
        <f t="shared" si="6"/>
        <v>0.63764788242636472</v>
      </c>
      <c r="H74" s="137">
        <f>D74*Ausbeute</f>
        <v>6.6755025375704751</v>
      </c>
      <c r="I74" s="138">
        <f>H74</f>
        <v>6.6755025375704751</v>
      </c>
      <c r="J74" s="139">
        <f>E74*Ausbeute</f>
        <v>208716842615384.06</v>
      </c>
      <c r="K74" s="139">
        <f>F74*Ausbeute</f>
        <v>118606196271186.05</v>
      </c>
      <c r="L74" s="140">
        <f>J74/(J74+K74)</f>
        <v>0.63764788242636472</v>
      </c>
      <c r="P74" s="9"/>
    </row>
    <row r="75" spans="1:16" ht="12.75" x14ac:dyDescent="0.2">
      <c r="A75" s="100">
        <f t="shared" si="3"/>
        <v>54</v>
      </c>
      <c r="B75" s="101">
        <f t="shared" si="0"/>
        <v>17.043865017354161</v>
      </c>
      <c r="C75" s="102">
        <f t="shared" si="1"/>
        <v>5860074201924219</v>
      </c>
      <c r="D75" s="97">
        <f t="shared" si="4"/>
        <v>2.0501879903446403</v>
      </c>
      <c r="E75" s="98">
        <f t="shared" si="2"/>
        <v>64101355921055.297</v>
      </c>
      <c r="F75" s="98">
        <f t="shared" si="5"/>
        <v>10435104452264.816</v>
      </c>
      <c r="G75" s="93">
        <f t="shared" si="6"/>
        <v>0.86</v>
      </c>
      <c r="H75" s="129"/>
      <c r="I75" s="101">
        <f t="shared" si="11"/>
        <v>5.9494796402449417</v>
      </c>
      <c r="J75" s="102">
        <f t="shared" si="12"/>
        <v>186016947597231.88</v>
      </c>
      <c r="K75" s="111">
        <f t="shared" si="13"/>
        <v>148888024949805.19</v>
      </c>
      <c r="L75" s="98">
        <f t="shared" si="14"/>
        <v>0.55543202653136481</v>
      </c>
      <c r="P75" s="9"/>
    </row>
    <row r="76" spans="1:16" ht="12.75" x14ac:dyDescent="0.2">
      <c r="A76" s="94">
        <f t="shared" si="3"/>
        <v>55</v>
      </c>
      <c r="B76" s="95">
        <f t="shared" si="0"/>
        <v>16.866338227058737</v>
      </c>
      <c r="C76" s="96">
        <f t="shared" si="1"/>
        <v>5799036393721598</v>
      </c>
      <c r="D76" s="97">
        <f t="shared" si="4"/>
        <v>3.4128985329305594</v>
      </c>
      <c r="E76" s="98">
        <f t="shared" si="2"/>
        <v>106707982200721.7</v>
      </c>
      <c r="F76" s="98">
        <f t="shared" si="5"/>
        <v>27806171322149.746</v>
      </c>
      <c r="G76" s="99">
        <f t="shared" si="6"/>
        <v>0.79328441956539641</v>
      </c>
      <c r="H76" s="128"/>
      <c r="I76" s="95">
        <f t="shared" si="11"/>
        <v>5.3024184756839947</v>
      </c>
      <c r="J76" s="96">
        <f t="shared" si="12"/>
        <v>165785876979536.28</v>
      </c>
      <c r="K76" s="111">
        <f t="shared" si="13"/>
        <v>175876423527869.25</v>
      </c>
      <c r="L76" s="98">
        <f t="shared" si="14"/>
        <v>0.48523315780911824</v>
      </c>
      <c r="P76" s="9"/>
    </row>
    <row r="77" spans="1:16" ht="13.5" thickBot="1" x14ac:dyDescent="0.25">
      <c r="A77" s="100">
        <f t="shared" si="3"/>
        <v>56</v>
      </c>
      <c r="B77" s="101">
        <f t="shared" si="0"/>
        <v>16.690660533857226</v>
      </c>
      <c r="C77" s="102">
        <f t="shared" si="1"/>
        <v>5738634347780991</v>
      </c>
      <c r="D77" s="97">
        <f t="shared" si="4"/>
        <v>4.6108853231320381</v>
      </c>
      <c r="E77" s="98">
        <f t="shared" si="2"/>
        <v>144164341319535.28</v>
      </c>
      <c r="F77" s="98">
        <f t="shared" si="5"/>
        <v>51274785025329.906</v>
      </c>
      <c r="G77" s="93">
        <f t="shared" si="6"/>
        <v>0.73764319364152198</v>
      </c>
      <c r="H77" s="129"/>
      <c r="I77" s="101">
        <f t="shared" si="11"/>
        <v>4.7257312221203689</v>
      </c>
      <c r="J77" s="102">
        <f t="shared" si="12"/>
        <v>147755123180415.78</v>
      </c>
      <c r="K77" s="111">
        <f t="shared" si="13"/>
        <v>199929583115378.81</v>
      </c>
      <c r="L77" s="98">
        <f t="shared" si="14"/>
        <v>0.42496871592250113</v>
      </c>
      <c r="P77" s="9"/>
    </row>
    <row r="78" spans="1:16" ht="13.5" thickBot="1" x14ac:dyDescent="0.25">
      <c r="A78" s="94">
        <f t="shared" si="3"/>
        <v>57</v>
      </c>
      <c r="B78" s="95">
        <f t="shared" si="0"/>
        <v>16.516812677782966</v>
      </c>
      <c r="C78" s="96">
        <f t="shared" si="1"/>
        <v>5678861442081298</v>
      </c>
      <c r="D78" s="97">
        <f t="shared" si="4"/>
        <v>5.6622356308350348</v>
      </c>
      <c r="E78" s="98">
        <f t="shared" si="2"/>
        <v>177035951430007.13</v>
      </c>
      <c r="F78" s="98">
        <f t="shared" si="5"/>
        <v>80094591072075.25</v>
      </c>
      <c r="G78" s="99">
        <f t="shared" si="6"/>
        <v>0.68850611719365618</v>
      </c>
      <c r="H78" s="137">
        <f>D78*Ausbeute</f>
        <v>5.2658791366765829</v>
      </c>
      <c r="I78" s="138">
        <f>H78</f>
        <v>5.2658791366765829</v>
      </c>
      <c r="J78" s="139">
        <f>E78*Ausbeute</f>
        <v>164643434829906.63</v>
      </c>
      <c r="K78" s="139">
        <f>F78*Ausbeute</f>
        <v>74487969697029.984</v>
      </c>
      <c r="L78" s="140">
        <f>J78/(J78+K78)</f>
        <v>0.68850611719365618</v>
      </c>
      <c r="P78" s="9"/>
    </row>
    <row r="79" spans="1:16" ht="12.75" x14ac:dyDescent="0.2">
      <c r="A79" s="100">
        <f t="shared" si="3"/>
        <v>58</v>
      </c>
      <c r="B79" s="101">
        <f t="shared" si="0"/>
        <v>16.344775599478719</v>
      </c>
      <c r="C79" s="102">
        <f t="shared" si="1"/>
        <v>5619711123575570</v>
      </c>
      <c r="D79" s="97">
        <f t="shared" si="4"/>
        <v>1.8899018999060739</v>
      </c>
      <c r="E79" s="98">
        <f t="shared" si="2"/>
        <v>59089837084351.055</v>
      </c>
      <c r="F79" s="98">
        <f t="shared" si="5"/>
        <v>9619275804429.2422</v>
      </c>
      <c r="G79" s="93">
        <f t="shared" si="6"/>
        <v>0.86</v>
      </c>
      <c r="H79" s="129"/>
      <c r="I79" s="101">
        <f t="shared" si="11"/>
        <v>4.6931658755761783</v>
      </c>
      <c r="J79" s="102">
        <f t="shared" si="12"/>
        <v>146736932224585.06</v>
      </c>
      <c r="K79" s="111">
        <f t="shared" si="13"/>
        <v>98375377268474.063</v>
      </c>
      <c r="L79" s="98">
        <f t="shared" si="14"/>
        <v>0.59865182833153563</v>
      </c>
      <c r="P79" s="9"/>
    </row>
    <row r="80" spans="1:16" ht="12.75" x14ac:dyDescent="0.2">
      <c r="A80" s="94">
        <f t="shared" si="3"/>
        <v>59</v>
      </c>
      <c r="B80" s="95">
        <f t="shared" si="0"/>
        <v>16.174530438107173</v>
      </c>
      <c r="C80" s="96">
        <f t="shared" si="1"/>
        <v>5561176907472590</v>
      </c>
      <c r="D80" s="97">
        <f t="shared" si="4"/>
        <v>3.2050047858916608</v>
      </c>
      <c r="E80" s="98">
        <f t="shared" si="2"/>
        <v>100207958234401.36</v>
      </c>
      <c r="F80" s="98">
        <f t="shared" si="5"/>
        <v>25932199237936.441</v>
      </c>
      <c r="G80" s="99">
        <f t="shared" si="6"/>
        <v>0.79441757678459135</v>
      </c>
      <c r="H80" s="128"/>
      <c r="I80" s="95">
        <f t="shared" si="11"/>
        <v>4.1827405004919482</v>
      </c>
      <c r="J80" s="96">
        <f t="shared" si="12"/>
        <v>130777928077891.05</v>
      </c>
      <c r="K80" s="111">
        <f t="shared" si="13"/>
        <v>119664807420688.89</v>
      </c>
      <c r="L80" s="98">
        <f t="shared" si="14"/>
        <v>0.52218694951378453</v>
      </c>
      <c r="P80" s="9"/>
    </row>
    <row r="81" spans="1:16" ht="12.75" x14ac:dyDescent="0.2">
      <c r="A81" s="100">
        <f t="shared" si="3"/>
        <v>60</v>
      </c>
      <c r="B81" s="101">
        <f t="shared" si="0"/>
        <v>16.006058529283141</v>
      </c>
      <c r="C81" s="102">
        <f t="shared" si="1"/>
        <v>5503252376525918</v>
      </c>
      <c r="D81" s="97">
        <f t="shared" si="4"/>
        <v>4.3612391455666435</v>
      </c>
      <c r="E81" s="98">
        <f t="shared" si="2"/>
        <v>136358882230995.69</v>
      </c>
      <c r="F81" s="98">
        <f t="shared" si="5"/>
        <v>48130156810424.109</v>
      </c>
      <c r="G81" s="93">
        <f t="shared" si="6"/>
        <v>0.73911644257836706</v>
      </c>
      <c r="H81" s="129"/>
      <c r="I81" s="101">
        <f t="shared" si="11"/>
        <v>3.7278286253429593</v>
      </c>
      <c r="J81" s="102">
        <f t="shared" si="12"/>
        <v>116554613845746.86</v>
      </c>
      <c r="K81" s="111">
        <f t="shared" si="13"/>
        <v>138638814325810.47</v>
      </c>
      <c r="L81" s="98">
        <f t="shared" si="14"/>
        <v>0.4567304678684414</v>
      </c>
      <c r="P81" s="9"/>
    </row>
    <row r="82" spans="1:16" ht="12.75" x14ac:dyDescent="0.2">
      <c r="A82" s="94">
        <f t="shared" si="3"/>
        <v>61</v>
      </c>
      <c r="B82" s="95">
        <f t="shared" si="0"/>
        <v>15.83934140302739</v>
      </c>
      <c r="C82" s="96">
        <f t="shared" si="1"/>
        <v>5445931180330365</v>
      </c>
      <c r="D82" s="97">
        <f t="shared" si="4"/>
        <v>5.3760483823543641</v>
      </c>
      <c r="E82" s="98">
        <f t="shared" si="2"/>
        <v>168087996041856.06</v>
      </c>
      <c r="F82" s="98">
        <f t="shared" si="5"/>
        <v>75493318956772.781</v>
      </c>
      <c r="G82" s="99">
        <f t="shared" si="6"/>
        <v>0.69006933492744404</v>
      </c>
      <c r="H82" s="128"/>
      <c r="I82" s="95">
        <f t="shared" si="11"/>
        <v>3.3223926414492921</v>
      </c>
      <c r="J82" s="96">
        <f t="shared" si="12"/>
        <v>103878217130340.09</v>
      </c>
      <c r="K82" s="111">
        <f t="shared" si="13"/>
        <v>155549221765633.28</v>
      </c>
      <c r="L82" s="98">
        <f t="shared" si="14"/>
        <v>0.40041337790793113</v>
      </c>
      <c r="P82" s="9"/>
    </row>
    <row r="83" spans="1:16" ht="12.75" x14ac:dyDescent="0.2">
      <c r="A83" s="100">
        <f t="shared" si="3"/>
        <v>62</v>
      </c>
      <c r="B83" s="101">
        <f t="shared" si="0"/>
        <v>15.674360781741681</v>
      </c>
      <c r="C83" s="102">
        <f t="shared" si="1"/>
        <v>5389207034625773</v>
      </c>
      <c r="D83" s="97">
        <f t="shared" si="4"/>
        <v>6.2649770491894134</v>
      </c>
      <c r="E83" s="98">
        <f t="shared" si="2"/>
        <v>195881317010263.41</v>
      </c>
      <c r="F83" s="98">
        <f t="shared" si="5"/>
        <v>107380975214257.53</v>
      </c>
      <c r="G83" s="93">
        <f t="shared" si="6"/>
        <v>0.6459138575172485</v>
      </c>
      <c r="H83" s="129"/>
      <c r="I83" s="101">
        <f t="shared" si="11"/>
        <v>2.9610515861471192</v>
      </c>
      <c r="J83" s="102">
        <f t="shared" si="12"/>
        <v>92580496285277.156</v>
      </c>
      <c r="K83" s="111">
        <f t="shared" si="13"/>
        <v>170620465346957.47</v>
      </c>
      <c r="L83" s="98">
        <f t="shared" si="14"/>
        <v>0.35174832079313606</v>
      </c>
      <c r="P83" s="9"/>
    </row>
    <row r="84" spans="1:16" ht="12.75" x14ac:dyDescent="0.2">
      <c r="A84" s="94">
        <f t="shared" si="3"/>
        <v>63</v>
      </c>
      <c r="B84" s="95">
        <f t="shared" si="0"/>
        <v>15.511098578204995</v>
      </c>
      <c r="C84" s="96">
        <f t="shared" si="1"/>
        <v>5333073720608061</v>
      </c>
      <c r="D84" s="97">
        <f t="shared" si="4"/>
        <v>7.0418773840414897</v>
      </c>
      <c r="E84" s="98">
        <f t="shared" si="2"/>
        <v>220171950412700.06</v>
      </c>
      <c r="F84" s="98">
        <f t="shared" si="5"/>
        <v>143222920630278.47</v>
      </c>
      <c r="G84" s="99">
        <f t="shared" si="6"/>
        <v>0.60587522818025807</v>
      </c>
      <c r="H84" s="128"/>
      <c r="I84" s="95">
        <f t="shared" si="11"/>
        <v>2.6390097264360888</v>
      </c>
      <c r="J84" s="96">
        <f t="shared" si="12"/>
        <v>82511507505694.5</v>
      </c>
      <c r="K84" s="111">
        <f t="shared" si="13"/>
        <v>184052571219977.5</v>
      </c>
      <c r="L84" s="98">
        <f t="shared" si="14"/>
        <v>0.3095372335993149</v>
      </c>
      <c r="P84" s="9"/>
    </row>
    <row r="85" spans="1:16" ht="12.75" x14ac:dyDescent="0.2">
      <c r="A85" s="100">
        <f t="shared" si="3"/>
        <v>64</v>
      </c>
      <c r="B85" s="101">
        <f t="shared" ref="B85:B148" si="15">Ao_MuNuk*EXP(-lambdaMNuk*t)</f>
        <v>15.349536893590571</v>
      </c>
      <c r="C85" s="102">
        <f t="shared" ref="C85:C148" si="16">B85*10^9/($D$4)</f>
        <v>5277525084247446</v>
      </c>
      <c r="D85" s="97">
        <f t="shared" si="4"/>
        <v>7.7190933825964727</v>
      </c>
      <c r="E85" s="98">
        <f t="shared" ref="E85:E148" si="17">D85*10^9/$J$4</f>
        <v>241345844691296.69</v>
      </c>
      <c r="F85" s="98">
        <f t="shared" si="5"/>
        <v>182511779068396.53</v>
      </c>
      <c r="G85" s="93">
        <f t="shared" si="6"/>
        <v>0.56940309944295842</v>
      </c>
      <c r="H85" s="129"/>
      <c r="I85" s="101">
        <f t="shared" si="11"/>
        <v>2.3519929098183083</v>
      </c>
      <c r="J85" s="102">
        <f t="shared" si="12"/>
        <v>73537614768057.375</v>
      </c>
      <c r="K85" s="111">
        <f t="shared" si="13"/>
        <v>196023810833382.19</v>
      </c>
      <c r="L85" s="98">
        <f t="shared" si="14"/>
        <v>0.27280466633525868</v>
      </c>
      <c r="P85" s="9"/>
    </row>
    <row r="86" spans="1:16" ht="12.75" x14ac:dyDescent="0.2">
      <c r="A86" s="94">
        <f t="shared" ref="A86:A149" si="18">A85+dt</f>
        <v>65</v>
      </c>
      <c r="B86" s="95">
        <f t="shared" si="15"/>
        <v>15.189658015503603</v>
      </c>
      <c r="C86" s="96">
        <f t="shared" si="16"/>
        <v>5222555035613755</v>
      </c>
      <c r="D86" s="97">
        <f t="shared" ref="D86:D149" si="19">($D85-$H85)*EXP(-lambdaTNuk1*dt)+Ao_MuNuk_t*ZerfWahr1*(lambdaTNuk1/(lambdaTNuk1-lambdaMNuk))*(1-EXP(-(lambdaTNuk1-lambdaMNuk)*dt))</f>
        <v>8.3076248511394439</v>
      </c>
      <c r="E86" s="98">
        <f t="shared" si="17"/>
        <v>259746920745533.34</v>
      </c>
      <c r="F86" s="98">
        <f t="shared" si="5"/>
        <v>224796161515343.81</v>
      </c>
      <c r="G86" s="99">
        <f t="shared" si="6"/>
        <v>0.5360656879746476</v>
      </c>
      <c r="H86" s="128"/>
      <c r="I86" s="95">
        <f t="shared" si="11"/>
        <v>2.0961918375747084</v>
      </c>
      <c r="J86" s="96">
        <f t="shared" si="12"/>
        <v>65539716207487.734</v>
      </c>
      <c r="K86" s="111">
        <f t="shared" si="13"/>
        <v>206693066960182.53</v>
      </c>
      <c r="L86" s="98">
        <f t="shared" si="14"/>
        <v>0.2407488012460326</v>
      </c>
      <c r="P86" s="9"/>
    </row>
    <row r="87" spans="1:16" ht="12.75" x14ac:dyDescent="0.2">
      <c r="A87" s="100">
        <f t="shared" si="18"/>
        <v>66</v>
      </c>
      <c r="B87" s="101">
        <f t="shared" si="15"/>
        <v>15.03144441603941</v>
      </c>
      <c r="C87" s="102">
        <f t="shared" si="16"/>
        <v>5168157548208776</v>
      </c>
      <c r="D87" s="97">
        <f t="shared" si="19"/>
        <v>8.8172736169805308</v>
      </c>
      <c r="E87" s="98">
        <f t="shared" si="17"/>
        <v>275681643360123.63</v>
      </c>
      <c r="F87" s="98">
        <f t="shared" ref="F87:F150" si="20">IF(H86&gt;0,E87*($F$19/$E$19),E87*($F$19/$E$19)+F86)</f>
        <v>269674568573968.59</v>
      </c>
      <c r="G87" s="93">
        <f t="shared" ref="G87:G150" si="21">E87/(E87+F87)</f>
        <v>0.50550747809844421</v>
      </c>
      <c r="H87" s="129"/>
      <c r="I87" s="101">
        <f t="shared" si="11"/>
        <v>1.8682115075994301</v>
      </c>
      <c r="J87" s="102">
        <f t="shared" si="12"/>
        <v>58411663393029.32</v>
      </c>
      <c r="K87" s="111">
        <f t="shared" si="13"/>
        <v>216201942396257.06</v>
      </c>
      <c r="L87" s="98">
        <f t="shared" si="14"/>
        <v>0.21270491396500268</v>
      </c>
      <c r="P87" s="9"/>
    </row>
    <row r="88" spans="1:16" ht="12.75" x14ac:dyDescent="0.2">
      <c r="A88" s="94">
        <f t="shared" si="18"/>
        <v>67</v>
      </c>
      <c r="B88" s="95">
        <f t="shared" si="15"/>
        <v>14.874878749861789</v>
      </c>
      <c r="C88" s="96">
        <f t="shared" si="16"/>
        <v>5114326658305555</v>
      </c>
      <c r="D88" s="97">
        <f t="shared" si="19"/>
        <v>9.2567738369584003</v>
      </c>
      <c r="E88" s="98">
        <f t="shared" si="17"/>
        <v>289423095442011.81</v>
      </c>
      <c r="F88" s="98">
        <f t="shared" si="20"/>
        <v>316789956204063.56</v>
      </c>
      <c r="G88" s="99">
        <f t="shared" si="21"/>
        <v>0.47742801751979658</v>
      </c>
      <c r="H88" s="128"/>
      <c r="I88" s="95">
        <f t="shared" si="11"/>
        <v>1.6650261557955066</v>
      </c>
      <c r="J88" s="96">
        <f t="shared" si="12"/>
        <v>52058852521408.375</v>
      </c>
      <c r="K88" s="111">
        <f t="shared" si="13"/>
        <v>224676639318346.81</v>
      </c>
      <c r="L88" s="98">
        <f t="shared" si="14"/>
        <v>0.18811772994969964</v>
      </c>
      <c r="P88" s="9"/>
    </row>
    <row r="89" spans="1:16" ht="12.75" x14ac:dyDescent="0.2">
      <c r="A89" s="100">
        <f t="shared" si="18"/>
        <v>68</v>
      </c>
      <c r="B89" s="101">
        <f t="shared" si="15"/>
        <v>14.719943852301419</v>
      </c>
      <c r="C89" s="102">
        <f t="shared" si="16"/>
        <v>5061056464294582</v>
      </c>
      <c r="D89" s="97">
        <f t="shared" si="19"/>
        <v>9.6339081335050238</v>
      </c>
      <c r="E89" s="98">
        <f t="shared" si="17"/>
        <v>301214609140669.31</v>
      </c>
      <c r="F89" s="98">
        <f t="shared" si="20"/>
        <v>365824892575800.44</v>
      </c>
      <c r="G89" s="93">
        <f t="shared" si="21"/>
        <v>0.45156937237684447</v>
      </c>
      <c r="H89" s="129"/>
      <c r="I89" s="101">
        <f t="shared" si="11"/>
        <v>1.4839390980122278</v>
      </c>
      <c r="J89" s="102">
        <f t="shared" si="12"/>
        <v>46396968831556.422</v>
      </c>
      <c r="K89" s="111">
        <f t="shared" si="13"/>
        <v>232229634244414.13</v>
      </c>
      <c r="L89" s="98">
        <f t="shared" si="14"/>
        <v>0.16652024006087382</v>
      </c>
      <c r="P89" s="9"/>
    </row>
    <row r="90" spans="1:16" ht="12.75" x14ac:dyDescent="0.2">
      <c r="A90" s="94">
        <f t="shared" si="18"/>
        <v>69</v>
      </c>
      <c r="B90" s="95">
        <f t="shared" si="15"/>
        <v>14.566622737474056</v>
      </c>
      <c r="C90" s="96">
        <f t="shared" si="16"/>
        <v>5008341126036783</v>
      </c>
      <c r="D90" s="97">
        <f t="shared" si="19"/>
        <v>9.9556110996579115</v>
      </c>
      <c r="E90" s="98">
        <f t="shared" si="17"/>
        <v>311273002044804.38</v>
      </c>
      <c r="F90" s="98">
        <f t="shared" si="20"/>
        <v>416497241745884.88</v>
      </c>
      <c r="G90" s="99">
        <f t="shared" si="21"/>
        <v>0.42770778923784664</v>
      </c>
      <c r="H90" s="128"/>
      <c r="I90" s="95">
        <f t="shared" si="11"/>
        <v>1.3225469395447722</v>
      </c>
      <c r="J90" s="96">
        <f t="shared" si="12"/>
        <v>41350867575714.688</v>
      </c>
      <c r="K90" s="111">
        <f t="shared" si="13"/>
        <v>238961170826507.22</v>
      </c>
      <c r="L90" s="98">
        <f t="shared" si="14"/>
        <v>0.14751727329091735</v>
      </c>
      <c r="P90" s="9"/>
    </row>
    <row r="91" spans="1:16" ht="12.75" x14ac:dyDescent="0.2">
      <c r="A91" s="100">
        <f t="shared" si="18"/>
        <v>70</v>
      </c>
      <c r="B91" s="101">
        <f t="shared" si="15"/>
        <v>14.414898596418313</v>
      </c>
      <c r="C91" s="102">
        <f t="shared" si="16"/>
        <v>4956174864223246</v>
      </c>
      <c r="D91" s="97">
        <f t="shared" si="19"/>
        <v>10.228061546765922</v>
      </c>
      <c r="E91" s="98">
        <f t="shared" si="17"/>
        <v>319791461407150.69</v>
      </c>
      <c r="F91" s="98">
        <f t="shared" si="20"/>
        <v>468556316858676.88</v>
      </c>
      <c r="G91" s="93">
        <f t="shared" si="21"/>
        <v>0.4056476979114646</v>
      </c>
      <c r="H91" s="129"/>
      <c r="I91" s="101">
        <f t="shared" si="11"/>
        <v>1.1787076771831442</v>
      </c>
      <c r="J91" s="102">
        <f t="shared" si="12"/>
        <v>36853576695323.359</v>
      </c>
      <c r="K91" s="111">
        <f t="shared" si="13"/>
        <v>244960590288536.59</v>
      </c>
      <c r="L91" s="98">
        <f t="shared" si="14"/>
        <v>0.13077261902675757</v>
      </c>
      <c r="P91" s="9"/>
    </row>
    <row r="92" spans="1:16" ht="13.5" thickBot="1" x14ac:dyDescent="0.25">
      <c r="A92" s="94">
        <f t="shared" si="18"/>
        <v>71</v>
      </c>
      <c r="B92" s="95">
        <f t="shared" si="15"/>
        <v>14.264754795252879</v>
      </c>
      <c r="C92" s="96">
        <f t="shared" si="16"/>
        <v>4904551959741632</v>
      </c>
      <c r="D92" s="97">
        <f t="shared" si="19"/>
        <v>10.456764719227094</v>
      </c>
      <c r="E92" s="98">
        <f t="shared" si="17"/>
        <v>326942114677606.88</v>
      </c>
      <c r="F92" s="98">
        <f t="shared" si="20"/>
        <v>521779451806194.25</v>
      </c>
      <c r="G92" s="99">
        <f t="shared" si="21"/>
        <v>0.38521716377740584</v>
      </c>
      <c r="H92" s="128"/>
      <c r="I92" s="95"/>
      <c r="J92" s="96"/>
      <c r="K92" s="111"/>
      <c r="L92" s="98"/>
      <c r="P92" s="9"/>
    </row>
    <row r="93" spans="1:16" ht="13.5" thickBot="1" x14ac:dyDescent="0.25">
      <c r="A93" s="100">
        <f t="shared" si="18"/>
        <v>72</v>
      </c>
      <c r="B93" s="101">
        <f t="shared" si="15"/>
        <v>14.11617487335289</v>
      </c>
      <c r="C93" s="102">
        <f t="shared" si="16"/>
        <v>4853466753049165</v>
      </c>
      <c r="D93" s="97">
        <f t="shared" si="19"/>
        <v>10.646625567438758</v>
      </c>
      <c r="E93" s="98">
        <f t="shared" si="17"/>
        <v>332878320461664.5</v>
      </c>
      <c r="F93" s="98">
        <f t="shared" si="20"/>
        <v>575968945834837.25</v>
      </c>
      <c r="G93" s="93">
        <f t="shared" si="21"/>
        <v>0.36626431393486358</v>
      </c>
      <c r="H93" s="137">
        <f>D93*Ausbeute</f>
        <v>9.9013617777180443</v>
      </c>
      <c r="I93" s="138">
        <f>H93</f>
        <v>9.9013617777180443</v>
      </c>
      <c r="J93" s="139">
        <f>E93*Ausbeute</f>
        <v>309576838029348</v>
      </c>
      <c r="K93" s="139">
        <f>F93*Ausbeute</f>
        <v>535651119626398.69</v>
      </c>
      <c r="L93" s="140">
        <f>J93/(J93+K93)</f>
        <v>0.36626431393486358</v>
      </c>
      <c r="P93" s="9"/>
    </row>
    <row r="94" spans="1:16" ht="21.75" customHeight="1" x14ac:dyDescent="0.2">
      <c r="A94" s="94">
        <f t="shared" si="18"/>
        <v>73</v>
      </c>
      <c r="B94" s="95">
        <f t="shared" si="15"/>
        <v>13.96914254154531</v>
      </c>
      <c r="C94" s="96">
        <f t="shared" si="16"/>
        <v>4802913643552167</v>
      </c>
      <c r="D94" s="97">
        <f t="shared" si="19"/>
        <v>1.9775173224624982</v>
      </c>
      <c r="E94" s="98">
        <f t="shared" si="17"/>
        <v>61829228502071.188</v>
      </c>
      <c r="F94" s="98">
        <f t="shared" si="20"/>
        <v>10065223244523.217</v>
      </c>
      <c r="G94" s="99">
        <f t="shared" si="21"/>
        <v>0.86</v>
      </c>
      <c r="H94" s="128"/>
      <c r="I94" s="95">
        <f t="shared" ref="I94:I115" si="22">I93*EXP(-$I$4*dt)</f>
        <v>8.8244967290016643</v>
      </c>
      <c r="J94" s="96">
        <f t="shared" ref="J94:J115" si="23">I94*10^9/$J$4</f>
        <v>275907481808453.66</v>
      </c>
      <c r="K94" s="111">
        <f>J94*($F$19/$E$19)+K93</f>
        <v>580566291083588.88</v>
      </c>
      <c r="L94" s="98">
        <f>J94/(J94+K94)</f>
        <v>0.32214352679685787</v>
      </c>
      <c r="P94" s="9"/>
    </row>
    <row r="95" spans="1:16" ht="12.75" x14ac:dyDescent="0.2">
      <c r="A95" s="100">
        <f t="shared" si="18"/>
        <v>74</v>
      </c>
      <c r="B95" s="101">
        <f t="shared" si="15"/>
        <v>13.823641680323121</v>
      </c>
      <c r="C95" s="102">
        <f t="shared" si="16"/>
        <v>4752887088992052</v>
      </c>
      <c r="D95" s="97">
        <f t="shared" si="19"/>
        <v>3.0620725868151677</v>
      </c>
      <c r="E95" s="98">
        <f t="shared" si="17"/>
        <v>95739027673530.594</v>
      </c>
      <c r="F95" s="98">
        <f t="shared" si="20"/>
        <v>25650646354167.734</v>
      </c>
      <c r="G95" s="93">
        <f t="shared" si="21"/>
        <v>0.78869169425140029</v>
      </c>
      <c r="H95" s="129"/>
      <c r="I95" s="101">
        <f t="shared" si="22"/>
        <v>7.8647507553358063</v>
      </c>
      <c r="J95" s="102">
        <f t="shared" si="23"/>
        <v>245899980768798.66</v>
      </c>
      <c r="K95" s="111">
        <f t="shared" ref="K95:K115" si="24">J95*($F$19/$E$19)+K94</f>
        <v>620596520511067.75</v>
      </c>
      <c r="L95" s="98">
        <f t="shared" ref="L95:L115" si="25">J95/(J95+K95)</f>
        <v>0.28378646700314414</v>
      </c>
      <c r="P95" s="9"/>
    </row>
    <row r="96" spans="1:16" ht="12.75" x14ac:dyDescent="0.2">
      <c r="A96" s="94">
        <f t="shared" si="18"/>
        <v>75</v>
      </c>
      <c r="B96" s="95">
        <f t="shared" si="15"/>
        <v>13.679656338078093</v>
      </c>
      <c r="C96" s="96">
        <f t="shared" si="16"/>
        <v>4703381604837713</v>
      </c>
      <c r="D96" s="97">
        <f t="shared" si="19"/>
        <v>4.0151356225646655</v>
      </c>
      <c r="E96" s="98">
        <f t="shared" si="17"/>
        <v>125537579395370.59</v>
      </c>
      <c r="F96" s="98">
        <f t="shared" si="20"/>
        <v>46086996488297.828</v>
      </c>
      <c r="G96" s="99">
        <f t="shared" si="21"/>
        <v>0.73146621775463672</v>
      </c>
      <c r="H96" s="128"/>
      <c r="I96" s="95">
        <f t="shared" si="22"/>
        <v>7.0093860696068111</v>
      </c>
      <c r="J96" s="96">
        <f t="shared" si="23"/>
        <v>219156074151240.69</v>
      </c>
      <c r="K96" s="111">
        <f t="shared" si="24"/>
        <v>656273090721734.88</v>
      </c>
      <c r="L96" s="98">
        <f t="shared" si="25"/>
        <v>0.25034129881089828</v>
      </c>
      <c r="P96" s="9"/>
    </row>
    <row r="97" spans="1:16" ht="13.5" thickBot="1" x14ac:dyDescent="0.25">
      <c r="A97" s="100">
        <f t="shared" si="18"/>
        <v>76</v>
      </c>
      <c r="B97" s="101">
        <f t="shared" si="15"/>
        <v>13.537170729351983</v>
      </c>
      <c r="C97" s="102">
        <f t="shared" si="16"/>
        <v>4654391763684244</v>
      </c>
      <c r="D97" s="97">
        <f t="shared" si="19"/>
        <v>4.8511484280936834</v>
      </c>
      <c r="E97" s="98">
        <f t="shared" si="17"/>
        <v>151676428444411.75</v>
      </c>
      <c r="F97" s="98">
        <f t="shared" si="20"/>
        <v>70778508095527.656</v>
      </c>
      <c r="G97" s="93">
        <f t="shared" si="21"/>
        <v>0.68182990588379178</v>
      </c>
      <c r="H97" s="129"/>
      <c r="I97" s="101">
        <f t="shared" si="22"/>
        <v>6.247050237347314</v>
      </c>
      <c r="J97" s="102">
        <f t="shared" si="23"/>
        <v>195320815752899.69</v>
      </c>
      <c r="K97" s="111">
        <f t="shared" si="24"/>
        <v>688069502588486</v>
      </c>
      <c r="L97" s="98">
        <f t="shared" si="25"/>
        <v>0.22110364093600815</v>
      </c>
      <c r="P97" s="9"/>
    </row>
    <row r="98" spans="1:16" ht="13.5" thickBot="1" x14ac:dyDescent="0.25">
      <c r="A98" s="94">
        <f t="shared" si="18"/>
        <v>77</v>
      </c>
      <c r="B98" s="95">
        <f t="shared" si="15"/>
        <v>13.396169233105912</v>
      </c>
      <c r="C98" s="96">
        <f t="shared" si="16"/>
        <v>4605912194657911</v>
      </c>
      <c r="D98" s="97">
        <f t="shared" si="19"/>
        <v>5.5829808317250524</v>
      </c>
      <c r="E98" s="98">
        <f t="shared" si="17"/>
        <v>174557963991720.22</v>
      </c>
      <c r="F98" s="98">
        <f t="shared" si="20"/>
        <v>99194920838365.828</v>
      </c>
      <c r="G98" s="99">
        <f t="shared" si="21"/>
        <v>0.63764794332693697</v>
      </c>
      <c r="H98" s="137">
        <f>D98*Ausbeute</f>
        <v>5.1921721735042992</v>
      </c>
      <c r="I98" s="138">
        <f>H98</f>
        <v>5.1921721735042992</v>
      </c>
      <c r="J98" s="139">
        <f>E98*Ausbeute</f>
        <v>162338906512299.81</v>
      </c>
      <c r="K98" s="139">
        <f>F98*Ausbeute</f>
        <v>92251276379680.219</v>
      </c>
      <c r="L98" s="140">
        <f>J98/(J98+K98)</f>
        <v>0.63764794332693697</v>
      </c>
      <c r="P98" s="9"/>
    </row>
    <row r="99" spans="1:16" ht="12.75" x14ac:dyDescent="0.2">
      <c r="A99" s="100">
        <f t="shared" si="18"/>
        <v>78</v>
      </c>
      <c r="B99" s="101">
        <f t="shared" si="15"/>
        <v>13.256636391007827</v>
      </c>
      <c r="C99" s="102">
        <f t="shared" si="16"/>
        <v>4557937582827344</v>
      </c>
      <c r="D99" s="97">
        <f t="shared" si="19"/>
        <v>1.5946262659374044</v>
      </c>
      <c r="E99" s="98">
        <f t="shared" si="17"/>
        <v>49857723445513.875</v>
      </c>
      <c r="F99" s="98">
        <f t="shared" si="20"/>
        <v>8116373584153.4219</v>
      </c>
      <c r="G99" s="93">
        <f t="shared" si="21"/>
        <v>0.86</v>
      </c>
      <c r="H99" s="129"/>
      <c r="I99" s="101">
        <f t="shared" si="22"/>
        <v>4.6274752291761869</v>
      </c>
      <c r="J99" s="102">
        <f t="shared" si="23"/>
        <v>144683042764008.22</v>
      </c>
      <c r="K99" s="111">
        <f t="shared" si="24"/>
        <v>115804329852890.86</v>
      </c>
      <c r="L99" s="98">
        <f t="shared" si="25"/>
        <v>0.55543207837868891</v>
      </c>
      <c r="P99" s="9"/>
    </row>
    <row r="100" spans="1:16" ht="12.75" x14ac:dyDescent="0.2">
      <c r="A100" s="94">
        <f t="shared" si="18"/>
        <v>79</v>
      </c>
      <c r="B100" s="95">
        <f t="shared" si="15"/>
        <v>13.118556905737739</v>
      </c>
      <c r="C100" s="96">
        <f t="shared" si="16"/>
        <v>4510462668620835</v>
      </c>
      <c r="D100" s="97">
        <f t="shared" si="19"/>
        <v>2.6545359963050714</v>
      </c>
      <c r="E100" s="98">
        <f t="shared" si="17"/>
        <v>82996953209056.906</v>
      </c>
      <c r="F100" s="98">
        <f t="shared" si="20"/>
        <v>21627505501906.875</v>
      </c>
      <c r="G100" s="99">
        <f t="shared" si="21"/>
        <v>0.79328442155523915</v>
      </c>
      <c r="H100" s="128"/>
      <c r="I100" s="95">
        <f t="shared" si="22"/>
        <v>4.1241943219665602</v>
      </c>
      <c r="J100" s="96">
        <f t="shared" si="23"/>
        <v>128947418170922.64</v>
      </c>
      <c r="K100" s="111">
        <f t="shared" si="24"/>
        <v>136795770020250.36</v>
      </c>
      <c r="L100" s="98">
        <f t="shared" si="25"/>
        <v>0.48523320220783667</v>
      </c>
      <c r="P100" s="9"/>
    </row>
    <row r="101" spans="1:16" ht="13.5" thickBot="1" x14ac:dyDescent="0.25">
      <c r="A101" s="100">
        <f t="shared" si="18"/>
        <v>80</v>
      </c>
      <c r="B101" s="101">
        <f t="shared" si="15"/>
        <v>12.981915639310662</v>
      </c>
      <c r="C101" s="102">
        <f t="shared" si="16"/>
        <v>4463482247249727.5</v>
      </c>
      <c r="D101" s="97">
        <f t="shared" si="19"/>
        <v>3.5863243815158388</v>
      </c>
      <c r="E101" s="98">
        <f t="shared" si="17"/>
        <v>112130329857829.61</v>
      </c>
      <c r="F101" s="98">
        <f t="shared" si="20"/>
        <v>39881280129925.648</v>
      </c>
      <c r="G101" s="93">
        <f t="shared" si="21"/>
        <v>0.73764319624574637</v>
      </c>
      <c r="H101" s="129"/>
      <c r="I101" s="101">
        <f t="shared" si="22"/>
        <v>3.6756498874590982</v>
      </c>
      <c r="J101" s="102">
        <f t="shared" si="23"/>
        <v>114923188891373.5</v>
      </c>
      <c r="K101" s="111">
        <f t="shared" si="24"/>
        <v>155504196118846.06</v>
      </c>
      <c r="L101" s="98">
        <f t="shared" si="25"/>
        <v>0.4249687541335006</v>
      </c>
      <c r="P101" s="9"/>
    </row>
    <row r="102" spans="1:16" ht="13.5" thickBot="1" x14ac:dyDescent="0.25">
      <c r="A102" s="94">
        <f t="shared" si="18"/>
        <v>81</v>
      </c>
      <c r="B102" s="95">
        <f t="shared" si="15"/>
        <v>12.846697611416978</v>
      </c>
      <c r="C102" s="96">
        <f t="shared" si="16"/>
        <v>4416991168137799</v>
      </c>
      <c r="D102" s="97">
        <f t="shared" si="19"/>
        <v>4.4040596134013885</v>
      </c>
      <c r="E102" s="98">
        <f t="shared" si="17"/>
        <v>137697710700535.03</v>
      </c>
      <c r="F102" s="98">
        <f t="shared" si="20"/>
        <v>62297186523036</v>
      </c>
      <c r="G102" s="99">
        <f t="shared" si="21"/>
        <v>0.68850611996667599</v>
      </c>
      <c r="H102" s="137">
        <f>D102*Ausbeute</f>
        <v>4.0957754404632913</v>
      </c>
      <c r="I102" s="138">
        <f>H102</f>
        <v>4.0957754404632913</v>
      </c>
      <c r="J102" s="139">
        <f>E102*Ausbeute</f>
        <v>128058870951497.58</v>
      </c>
      <c r="K102" s="139">
        <f>F102*Ausbeute</f>
        <v>57936383466423.484</v>
      </c>
      <c r="L102" s="140">
        <f>J102/(J102+K102)</f>
        <v>0.68850611996667599</v>
      </c>
      <c r="P102" s="9"/>
    </row>
    <row r="103" spans="1:16" ht="12.75" x14ac:dyDescent="0.2">
      <c r="A103" s="100">
        <f t="shared" si="18"/>
        <v>82</v>
      </c>
      <c r="B103" s="101">
        <f t="shared" si="15"/>
        <v>12.712887997780133</v>
      </c>
      <c r="C103" s="102">
        <f t="shared" si="16"/>
        <v>4370984334356592.5</v>
      </c>
      <c r="D103" s="97">
        <f t="shared" si="19"/>
        <v>1.4699566203255057</v>
      </c>
      <c r="E103" s="98">
        <f t="shared" si="17"/>
        <v>45959791468760.484</v>
      </c>
      <c r="F103" s="98">
        <f t="shared" si="20"/>
        <v>7481826518170.3115</v>
      </c>
      <c r="G103" s="93">
        <f t="shared" si="21"/>
        <v>0.86</v>
      </c>
      <c r="H103" s="129"/>
      <c r="I103" s="101">
        <f t="shared" si="22"/>
        <v>3.6503218232496031</v>
      </c>
      <c r="J103" s="102">
        <f t="shared" si="23"/>
        <v>114131279434128.42</v>
      </c>
      <c r="K103" s="111">
        <f t="shared" si="24"/>
        <v>76515894071979.281</v>
      </c>
      <c r="L103" s="98">
        <f t="shared" si="25"/>
        <v>0.59865183068382621</v>
      </c>
      <c r="P103" s="9"/>
    </row>
    <row r="104" spans="1:16" ht="12.75" x14ac:dyDescent="0.2">
      <c r="A104" s="94">
        <f t="shared" si="18"/>
        <v>83</v>
      </c>
      <c r="B104" s="95">
        <f t="shared" si="15"/>
        <v>12.580472128531397</v>
      </c>
      <c r="C104" s="96">
        <f t="shared" si="16"/>
        <v>4325456702066628.5</v>
      </c>
      <c r="D104" s="97">
        <f t="shared" si="19"/>
        <v>2.492837332394628</v>
      </c>
      <c r="E104" s="98">
        <f t="shared" si="17"/>
        <v>77941268727391.375</v>
      </c>
      <c r="F104" s="98">
        <f t="shared" si="20"/>
        <v>20169940031931.699</v>
      </c>
      <c r="G104" s="99">
        <f t="shared" si="21"/>
        <v>0.79441757688042913</v>
      </c>
      <c r="H104" s="128"/>
      <c r="I104" s="95">
        <f t="shared" si="22"/>
        <v>3.2533154239005531</v>
      </c>
      <c r="J104" s="96">
        <f t="shared" si="23"/>
        <v>101718442841844.95</v>
      </c>
      <c r="K104" s="111">
        <f t="shared" si="24"/>
        <v>93074710348558.688</v>
      </c>
      <c r="L104" s="98">
        <f t="shared" si="25"/>
        <v>0.52218695152194938</v>
      </c>
      <c r="P104" s="9"/>
    </row>
    <row r="105" spans="1:16" ht="12.75" x14ac:dyDescent="0.2">
      <c r="A105" s="100">
        <f t="shared" si="18"/>
        <v>84</v>
      </c>
      <c r="B105" s="101">
        <f t="shared" si="15"/>
        <v>12.449435486601578</v>
      </c>
      <c r="C105" s="102">
        <f t="shared" si="16"/>
        <v>4280403279964432</v>
      </c>
      <c r="D105" s="97">
        <f t="shared" si="19"/>
        <v>3.392150867293628</v>
      </c>
      <c r="E105" s="98">
        <f t="shared" si="17"/>
        <v>106059283883402.8</v>
      </c>
      <c r="F105" s="98">
        <f t="shared" si="20"/>
        <v>37435404850160.063</v>
      </c>
      <c r="G105" s="93">
        <f t="shared" si="21"/>
        <v>0.73911644270214671</v>
      </c>
      <c r="H105" s="129"/>
      <c r="I105" s="101">
        <f t="shared" si="22"/>
        <v>2.8994871575369903</v>
      </c>
      <c r="J105" s="102">
        <f t="shared" si="23"/>
        <v>90655617508794.391</v>
      </c>
      <c r="K105" s="111">
        <f t="shared" si="24"/>
        <v>107832601570920.56</v>
      </c>
      <c r="L105" s="98">
        <f t="shared" si="25"/>
        <v>0.45673046959218344</v>
      </c>
      <c r="P105" s="9"/>
    </row>
    <row r="106" spans="1:16" ht="12.75" x14ac:dyDescent="0.2">
      <c r="A106" s="94">
        <f t="shared" si="18"/>
        <v>85</v>
      </c>
      <c r="B106" s="95">
        <f t="shared" si="15"/>
        <v>12.319763706129489</v>
      </c>
      <c r="C106" s="96">
        <f t="shared" si="16"/>
        <v>4235819128735333.5</v>
      </c>
      <c r="D106" s="97">
        <f t="shared" si="19"/>
        <v>4.181464620474002</v>
      </c>
      <c r="E106" s="98">
        <f t="shared" si="17"/>
        <v>130738036302342.61</v>
      </c>
      <c r="F106" s="98">
        <f t="shared" si="20"/>
        <v>58718340992401.883</v>
      </c>
      <c r="G106" s="99">
        <f t="shared" si="21"/>
        <v>0.69006933505832035</v>
      </c>
      <c r="H106" s="128"/>
      <c r="I106" s="95">
        <f t="shared" si="22"/>
        <v>2.5841410011951305</v>
      </c>
      <c r="J106" s="96">
        <f t="shared" si="23"/>
        <v>80795977172783.891</v>
      </c>
      <c r="K106" s="111">
        <f t="shared" si="24"/>
        <v>120985435064164.45</v>
      </c>
      <c r="L106" s="98">
        <f t="shared" si="25"/>
        <v>0.40041337939446375</v>
      </c>
      <c r="P106" s="9"/>
    </row>
    <row r="107" spans="1:16" ht="12.75" x14ac:dyDescent="0.2">
      <c r="A107" s="100">
        <f t="shared" si="18"/>
        <v>86</v>
      </c>
      <c r="B107" s="101">
        <f t="shared" si="15"/>
        <v>12.191442570886968</v>
      </c>
      <c r="C107" s="102">
        <f t="shared" si="16"/>
        <v>4191699360511948.5</v>
      </c>
      <c r="D107" s="97">
        <f t="shared" si="19"/>
        <v>4.8728690705918893</v>
      </c>
      <c r="E107" s="98">
        <f t="shared" si="17"/>
        <v>152355547940852.38</v>
      </c>
      <c r="F107" s="98">
        <f t="shared" si="20"/>
        <v>83520406936261.578</v>
      </c>
      <c r="G107" s="93">
        <f t="shared" si="21"/>
        <v>0.64591385764702547</v>
      </c>
      <c r="H107" s="129"/>
      <c r="I107" s="101">
        <f t="shared" si="22"/>
        <v>2.3030916680211502</v>
      </c>
      <c r="J107" s="102">
        <f t="shared" si="23"/>
        <v>72008664291230.969</v>
      </c>
      <c r="K107" s="111">
        <f t="shared" si="24"/>
        <v>132707775762736.94</v>
      </c>
      <c r="L107" s="98">
        <f t="shared" si="25"/>
        <v>0.35174832208027773</v>
      </c>
      <c r="P107" s="9"/>
    </row>
    <row r="108" spans="1:16" ht="12.75" x14ac:dyDescent="0.2">
      <c r="A108" s="94">
        <f t="shared" si="18"/>
        <v>87</v>
      </c>
      <c r="B108" s="95">
        <f t="shared" si="15"/>
        <v>12.06445801272033</v>
      </c>
      <c r="C108" s="96">
        <f t="shared" si="16"/>
        <v>4148039138338317</v>
      </c>
      <c r="D108" s="97">
        <f t="shared" si="19"/>
        <v>5.4771384218471226</v>
      </c>
      <c r="E108" s="98">
        <f t="shared" si="17"/>
        <v>171248686004004.09</v>
      </c>
      <c r="F108" s="98">
        <f t="shared" si="20"/>
        <v>111398100006680.84</v>
      </c>
      <c r="G108" s="99">
        <f t="shared" si="21"/>
        <v>0.60587522830537455</v>
      </c>
      <c r="H108" s="128"/>
      <c r="I108" s="95">
        <f t="shared" si="22"/>
        <v>2.052609059975949</v>
      </c>
      <c r="J108" s="96">
        <f t="shared" si="23"/>
        <v>64177053294602.055</v>
      </c>
      <c r="K108" s="111">
        <f t="shared" si="24"/>
        <v>143155203043253.56</v>
      </c>
      <c r="L108" s="98">
        <f t="shared" si="25"/>
        <v>0.30953723471770433</v>
      </c>
      <c r="P108" s="9"/>
    </row>
    <row r="109" spans="1:16" ht="12.75" x14ac:dyDescent="0.2">
      <c r="A109" s="100">
        <f t="shared" si="18"/>
        <v>88</v>
      </c>
      <c r="B109" s="101">
        <f t="shared" si="15"/>
        <v>11.938796110008042</v>
      </c>
      <c r="C109" s="102">
        <f t="shared" si="16"/>
        <v>4104833675639616</v>
      </c>
      <c r="D109" s="97">
        <f t="shared" si="19"/>
        <v>6.0038737748309901</v>
      </c>
      <c r="E109" s="98">
        <f t="shared" si="17"/>
        <v>187717639337471.72</v>
      </c>
      <c r="F109" s="98">
        <f t="shared" si="20"/>
        <v>141956785480222.75</v>
      </c>
      <c r="G109" s="93">
        <f t="shared" si="21"/>
        <v>0.56940309956186941</v>
      </c>
      <c r="H109" s="129"/>
      <c r="I109" s="101">
        <f t="shared" si="22"/>
        <v>1.8293687618241419</v>
      </c>
      <c r="J109" s="102">
        <f t="shared" si="23"/>
        <v>57197202727168.992</v>
      </c>
      <c r="K109" s="111">
        <f t="shared" si="24"/>
        <v>152466375580234.56</v>
      </c>
      <c r="L109" s="98">
        <f t="shared" si="25"/>
        <v>0.27280466730996961</v>
      </c>
      <c r="P109" s="9"/>
    </row>
    <row r="110" spans="1:16" ht="12.75" x14ac:dyDescent="0.2">
      <c r="A110" s="94">
        <f t="shared" si="18"/>
        <v>89</v>
      </c>
      <c r="B110" s="95">
        <f t="shared" si="15"/>
        <v>11.814443086134458</v>
      </c>
      <c r="C110" s="96">
        <f t="shared" si="16"/>
        <v>4062078235697392.5</v>
      </c>
      <c r="D110" s="97">
        <f t="shared" si="19"/>
        <v>6.4616307260711681</v>
      </c>
      <c r="E110" s="98">
        <f t="shared" si="17"/>
        <v>202029907965994.5</v>
      </c>
      <c r="F110" s="98">
        <f t="shared" si="20"/>
        <v>174845375149105.56</v>
      </c>
      <c r="G110" s="99">
        <f t="shared" si="21"/>
        <v>0.53606568808677568</v>
      </c>
      <c r="H110" s="128"/>
      <c r="I110" s="95">
        <f t="shared" si="22"/>
        <v>1.6304079193615206</v>
      </c>
      <c r="J110" s="96">
        <f t="shared" si="23"/>
        <v>50976475731833.5</v>
      </c>
      <c r="K110" s="111">
        <f t="shared" si="24"/>
        <v>160764871629602.81</v>
      </c>
      <c r="L110" s="98">
        <f t="shared" si="25"/>
        <v>0.2407488020977695</v>
      </c>
      <c r="P110" s="9"/>
    </row>
    <row r="111" spans="1:16" ht="12.75" x14ac:dyDescent="0.2">
      <c r="A111" s="100">
        <f t="shared" si="18"/>
        <v>90</v>
      </c>
      <c r="B111" s="101">
        <f t="shared" si="15"/>
        <v>11.691385307979456</v>
      </c>
      <c r="C111" s="102">
        <f t="shared" si="16"/>
        <v>4019768131130266</v>
      </c>
      <c r="D111" s="97">
        <f t="shared" si="19"/>
        <v>6.8580330897991058</v>
      </c>
      <c r="E111" s="98">
        <f t="shared" si="17"/>
        <v>214423858728041.81</v>
      </c>
      <c r="F111" s="98">
        <f t="shared" si="20"/>
        <v>209751584709484.47</v>
      </c>
      <c r="G111" s="93">
        <f t="shared" si="21"/>
        <v>0.50550747820370412</v>
      </c>
      <c r="H111" s="129"/>
      <c r="I111" s="101">
        <f t="shared" si="22"/>
        <v>1.4530859162950438</v>
      </c>
      <c r="J111" s="102">
        <f t="shared" si="23"/>
        <v>45432310570038.781</v>
      </c>
      <c r="K111" s="111">
        <f t="shared" si="24"/>
        <v>168160829164260.28</v>
      </c>
      <c r="L111" s="98">
        <f t="shared" si="25"/>
        <v>0.21270491471099998</v>
      </c>
      <c r="P111" s="9"/>
    </row>
    <row r="112" spans="1:16" ht="12.75" x14ac:dyDescent="0.2">
      <c r="A112" s="94">
        <f t="shared" si="18"/>
        <v>91</v>
      </c>
      <c r="B112" s="95">
        <f t="shared" si="15"/>
        <v>11.569609284423805</v>
      </c>
      <c r="C112" s="96">
        <f t="shared" si="16"/>
        <v>3977898723380041.5</v>
      </c>
      <c r="D112" s="97">
        <f t="shared" si="19"/>
        <v>7.1998742512785467</v>
      </c>
      <c r="E112" s="98">
        <f t="shared" si="17"/>
        <v>225111894197792.56</v>
      </c>
      <c r="F112" s="98">
        <f t="shared" si="20"/>
        <v>246397707020753.03</v>
      </c>
      <c r="G112" s="99">
        <f t="shared" si="21"/>
        <v>0.47742801761835757</v>
      </c>
      <c r="H112" s="128"/>
      <c r="I112" s="95">
        <f t="shared" si="22"/>
        <v>1.2950493278773261</v>
      </c>
      <c r="J112" s="96">
        <f t="shared" si="23"/>
        <v>40491124859058.922</v>
      </c>
      <c r="K112" s="111">
        <f t="shared" si="24"/>
        <v>174752407629688.47</v>
      </c>
      <c r="L112" s="98">
        <f t="shared" si="25"/>
        <v>0.18811773060440615</v>
      </c>
      <c r="P112" s="9"/>
    </row>
    <row r="113" spans="1:16" ht="12.75" x14ac:dyDescent="0.2">
      <c r="A113" s="100">
        <f t="shared" si="18"/>
        <v>92</v>
      </c>
      <c r="B113" s="101">
        <f t="shared" si="15"/>
        <v>11.44910166487011</v>
      </c>
      <c r="C113" s="102">
        <f t="shared" si="16"/>
        <v>3936465422203174</v>
      </c>
      <c r="D113" s="97">
        <f t="shared" si="19"/>
        <v>7.4932074968792257</v>
      </c>
      <c r="E113" s="98">
        <f t="shared" si="17"/>
        <v>234283276953071.84</v>
      </c>
      <c r="F113" s="98">
        <f t="shared" si="20"/>
        <v>284536845129392.63</v>
      </c>
      <c r="G113" s="93">
        <f t="shared" si="21"/>
        <v>0.45156937246900652</v>
      </c>
      <c r="H113" s="129"/>
      <c r="I113" s="101">
        <f t="shared" si="22"/>
        <v>1.154200686158859</v>
      </c>
      <c r="J113" s="102">
        <f t="shared" si="23"/>
        <v>36087338983659.797</v>
      </c>
      <c r="K113" s="111">
        <f t="shared" si="24"/>
        <v>180627090720051.69</v>
      </c>
      <c r="L113" s="98">
        <f t="shared" si="25"/>
        <v>0.16652024063648105</v>
      </c>
      <c r="P113" s="9"/>
    </row>
    <row r="114" spans="1:16" ht="12.75" x14ac:dyDescent="0.2">
      <c r="A114" s="94">
        <f t="shared" si="18"/>
        <v>93</v>
      </c>
      <c r="B114" s="95">
        <f t="shared" si="15"/>
        <v>11.32984923777914</v>
      </c>
      <c r="C114" s="96">
        <f t="shared" si="16"/>
        <v>3895463685167526</v>
      </c>
      <c r="D114" s="97">
        <f t="shared" si="19"/>
        <v>7.7434265197785432</v>
      </c>
      <c r="E114" s="98">
        <f t="shared" si="17"/>
        <v>242106646673617.13</v>
      </c>
      <c r="F114" s="98">
        <f t="shared" si="20"/>
        <v>323949555053004.75</v>
      </c>
      <c r="G114" s="99">
        <f t="shared" si="21"/>
        <v>0.42770778932397086</v>
      </c>
      <c r="H114" s="128"/>
      <c r="I114" s="95">
        <f t="shared" si="22"/>
        <v>1.0286706423091336</v>
      </c>
      <c r="J114" s="96">
        <f t="shared" si="23"/>
        <v>32162505720811.41</v>
      </c>
      <c r="K114" s="111">
        <f t="shared" si="24"/>
        <v>185862847465300.06</v>
      </c>
      <c r="L114" s="98">
        <f t="shared" si="25"/>
        <v>0.14751727379777138</v>
      </c>
      <c r="P114" s="9"/>
    </row>
    <row r="115" spans="1:16" ht="12.75" x14ac:dyDescent="0.2">
      <c r="A115" s="100">
        <f t="shared" si="18"/>
        <v>94</v>
      </c>
      <c r="B115" s="101">
        <f t="shared" si="15"/>
        <v>11.211838929221429</v>
      </c>
      <c r="C115" s="102">
        <f t="shared" si="16"/>
        <v>3854889017154372</v>
      </c>
      <c r="D115" s="97">
        <f t="shared" si="19"/>
        <v>7.955337169784344</v>
      </c>
      <c r="E115" s="98">
        <f t="shared" si="17"/>
        <v>248732263477274.5</v>
      </c>
      <c r="F115" s="98">
        <f t="shared" si="20"/>
        <v>364440853758607.56</v>
      </c>
      <c r="G115" s="93">
        <f t="shared" si="21"/>
        <v>0.40564769799193512</v>
      </c>
      <c r="H115" s="129"/>
      <c r="I115" s="101">
        <f t="shared" si="22"/>
        <v>0.91679315654387405</v>
      </c>
      <c r="J115" s="102">
        <f t="shared" si="23"/>
        <v>28664534525796.188</v>
      </c>
      <c r="K115" s="111">
        <f t="shared" si="24"/>
        <v>190529167039266.88</v>
      </c>
      <c r="L115" s="98">
        <f t="shared" si="25"/>
        <v>0.13077261947368374</v>
      </c>
      <c r="P115" s="9"/>
    </row>
    <row r="116" spans="1:16" ht="13.5" thickBot="1" x14ac:dyDescent="0.25">
      <c r="A116" s="94">
        <f t="shared" si="18"/>
        <v>95</v>
      </c>
      <c r="B116" s="95">
        <f t="shared" si="15"/>
        <v>11.095057801443938</v>
      </c>
      <c r="C116" s="96">
        <f t="shared" si="16"/>
        <v>3814736969865585</v>
      </c>
      <c r="D116" s="97">
        <f t="shared" si="19"/>
        <v>8.1332213995633573</v>
      </c>
      <c r="E116" s="98">
        <f t="shared" si="17"/>
        <v>254294007268335.59</v>
      </c>
      <c r="F116" s="98">
        <f t="shared" si="20"/>
        <v>405837552616243.63</v>
      </c>
      <c r="G116" s="99">
        <f t="shared" si="21"/>
        <v>0.3852171638526079</v>
      </c>
      <c r="H116" s="128"/>
      <c r="I116" s="95"/>
      <c r="J116" s="96"/>
      <c r="K116" s="111"/>
      <c r="L116" s="98"/>
      <c r="P116" s="9"/>
    </row>
    <row r="117" spans="1:16" ht="13.5" thickBot="1" x14ac:dyDescent="0.25">
      <c r="A117" s="100">
        <f t="shared" si="18"/>
        <v>96</v>
      </c>
      <c r="B117" s="101">
        <f t="shared" si="15"/>
        <v>10.979493051451669</v>
      </c>
      <c r="C117" s="102">
        <f t="shared" si="16"/>
        <v>3775003141335967</v>
      </c>
      <c r="D117" s="97">
        <f t="shared" si="19"/>
        <v>8.28089425599007</v>
      </c>
      <c r="E117" s="98">
        <f t="shared" si="17"/>
        <v>258911159634005.41</v>
      </c>
      <c r="F117" s="98">
        <f t="shared" si="20"/>
        <v>447985880928756.13</v>
      </c>
      <c r="G117" s="93">
        <f t="shared" si="21"/>
        <v>0.36626431400517107</v>
      </c>
      <c r="H117" s="137">
        <f>D117*Ausbeute</f>
        <v>7.7012316580707658</v>
      </c>
      <c r="I117" s="138">
        <f>H117</f>
        <v>7.7012316580707658</v>
      </c>
      <c r="J117" s="139">
        <f>E117*Ausbeute</f>
        <v>240787378459625.03</v>
      </c>
      <c r="K117" s="139">
        <f>F117*Ausbeute</f>
        <v>416626869263743.19</v>
      </c>
      <c r="L117" s="140">
        <f>J117/(J117+K117)</f>
        <v>0.36626431400517101</v>
      </c>
      <c r="P117" s="9"/>
    </row>
    <row r="118" spans="1:16" ht="18" customHeight="1" x14ac:dyDescent="0.2">
      <c r="A118" s="94">
        <f t="shared" si="18"/>
        <v>97</v>
      </c>
      <c r="B118" s="95">
        <f t="shared" si="15"/>
        <v>10.865132009604036</v>
      </c>
      <c r="C118" s="96">
        <f t="shared" si="16"/>
        <v>3735683175450639.5</v>
      </c>
      <c r="D118" s="97">
        <f t="shared" si="19"/>
        <v>1.5381034802301321</v>
      </c>
      <c r="E118" s="98">
        <f t="shared" si="17"/>
        <v>48090477114282.398</v>
      </c>
      <c r="F118" s="98">
        <f t="shared" si="20"/>
        <v>7828682320929.6934</v>
      </c>
      <c r="G118" s="99">
        <f t="shared" si="21"/>
        <v>0.86</v>
      </c>
      <c r="H118" s="128"/>
      <c r="I118" s="95">
        <f t="shared" ref="I118:I139" si="26">I117*EXP(-$I$4*dt)</f>
        <v>6.8636511927950261</v>
      </c>
      <c r="J118" s="96">
        <f t="shared" ref="J118:J139" si="27">I118*10^9/$J$4</f>
        <v>214599514824672.28</v>
      </c>
      <c r="K118" s="111">
        <f>J118*($F$19/$E$19)+K117</f>
        <v>451561674002643.31</v>
      </c>
      <c r="L118" s="98">
        <f t="shared" ref="L118:L139" si="28">J118/(J118+K118)</f>
        <v>0.322143526857884</v>
      </c>
      <c r="P118" s="9"/>
    </row>
    <row r="119" spans="1:16" ht="12.75" x14ac:dyDescent="0.2">
      <c r="A119" s="100">
        <f t="shared" si="18"/>
        <v>98</v>
      </c>
      <c r="B119" s="101">
        <f t="shared" si="15"/>
        <v>10.751962138225855</v>
      </c>
      <c r="C119" s="102">
        <f t="shared" si="16"/>
        <v>3696772761467478.5</v>
      </c>
      <c r="D119" s="97">
        <f t="shared" si="19"/>
        <v>2.3816653584162406</v>
      </c>
      <c r="E119" s="98">
        <f t="shared" si="17"/>
        <v>74465356125231.922</v>
      </c>
      <c r="F119" s="98">
        <f t="shared" si="20"/>
        <v>19950949597130.242</v>
      </c>
      <c r="G119" s="93">
        <f t="shared" si="21"/>
        <v>0.78869169425250107</v>
      </c>
      <c r="H119" s="129"/>
      <c r="I119" s="101">
        <f t="shared" si="26"/>
        <v>6.1171653818498468</v>
      </c>
      <c r="J119" s="102">
        <f t="shared" si="27"/>
        <v>191259824570526.03</v>
      </c>
      <c r="K119" s="111">
        <f t="shared" ref="K119:K139" si="29">J119*($F$19/$E$19)+K118</f>
        <v>482696994281566.13</v>
      </c>
      <c r="L119" s="98">
        <f t="shared" si="28"/>
        <v>0.28378646705628224</v>
      </c>
      <c r="P119" s="9"/>
    </row>
    <row r="120" spans="1:16" ht="12.75" x14ac:dyDescent="0.2">
      <c r="A120" s="94">
        <f t="shared" si="18"/>
        <v>99</v>
      </c>
      <c r="B120" s="95">
        <f t="shared" si="15"/>
        <v>10.639971030232825</v>
      </c>
      <c r="C120" s="96">
        <f t="shared" si="16"/>
        <v>3658267633544519.5</v>
      </c>
      <c r="D120" s="97">
        <f t="shared" si="19"/>
        <v>3.1229532124257355</v>
      </c>
      <c r="E120" s="98">
        <f t="shared" si="17"/>
        <v>97642526605988.719</v>
      </c>
      <c r="F120" s="98">
        <f t="shared" si="20"/>
        <v>35846244626012.125</v>
      </c>
      <c r="G120" s="99">
        <f t="shared" si="21"/>
        <v>0.73146621775615828</v>
      </c>
      <c r="H120" s="128"/>
      <c r="I120" s="95">
        <f t="shared" si="26"/>
        <v>5.4518668355674516</v>
      </c>
      <c r="J120" s="96">
        <f t="shared" si="27"/>
        <v>170458542390622.34</v>
      </c>
      <c r="K120" s="111">
        <f t="shared" si="29"/>
        <v>510446059321900</v>
      </c>
      <c r="L120" s="98">
        <f t="shared" si="28"/>
        <v>0.2503412988572955</v>
      </c>
      <c r="P120" s="9"/>
    </row>
    <row r="121" spans="1:16" ht="13.5" thickBot="1" x14ac:dyDescent="0.25">
      <c r="A121" s="100">
        <f t="shared" si="18"/>
        <v>100</v>
      </c>
      <c r="B121" s="101">
        <f t="shared" si="15"/>
        <v>10.529146407771298</v>
      </c>
      <c r="C121" s="102">
        <f t="shared" si="16"/>
        <v>3620163570272279.5</v>
      </c>
      <c r="D121" s="97">
        <f t="shared" si="19"/>
        <v>3.7731999592715866</v>
      </c>
      <c r="E121" s="98">
        <f t="shared" si="17"/>
        <v>117973197916314.5</v>
      </c>
      <c r="F121" s="98">
        <f t="shared" si="20"/>
        <v>55051183821691.234</v>
      </c>
      <c r="G121" s="93">
        <f t="shared" si="21"/>
        <v>0.68182990588546077</v>
      </c>
      <c r="H121" s="129"/>
      <c r="I121" s="101">
        <f t="shared" si="26"/>
        <v>4.8589256849178053</v>
      </c>
      <c r="J121" s="102">
        <f t="shared" si="27"/>
        <v>151919592832321.72</v>
      </c>
      <c r="K121" s="111">
        <f t="shared" si="29"/>
        <v>535177155829487.25</v>
      </c>
      <c r="L121" s="98">
        <f t="shared" si="28"/>
        <v>0.22110364097661736</v>
      </c>
      <c r="P121" s="9"/>
    </row>
    <row r="122" spans="1:16" ht="13.5" thickBot="1" x14ac:dyDescent="0.25">
      <c r="A122" s="94">
        <f t="shared" si="18"/>
        <v>101</v>
      </c>
      <c r="B122" s="95">
        <f t="shared" si="15"/>
        <v>10.419476120872231</v>
      </c>
      <c r="C122" s="96">
        <f t="shared" si="16"/>
        <v>3582456394210953.5</v>
      </c>
      <c r="D122" s="97">
        <f t="shared" si="19"/>
        <v>4.3424156896414363</v>
      </c>
      <c r="E122" s="98">
        <f t="shared" si="17"/>
        <v>135770346421787.69</v>
      </c>
      <c r="F122" s="98">
        <f t="shared" si="20"/>
        <v>77153333239191.563</v>
      </c>
      <c r="G122" s="99">
        <f t="shared" si="21"/>
        <v>0.63764794332863106</v>
      </c>
      <c r="H122" s="137">
        <f>D122*Ausbeute</f>
        <v>4.0384465913665357</v>
      </c>
      <c r="I122" s="138">
        <f>H122</f>
        <v>4.0384465913665357</v>
      </c>
      <c r="J122" s="139">
        <f>E122*Ausbeute</f>
        <v>126266422172262.56</v>
      </c>
      <c r="K122" s="139">
        <f>F122*Ausbeute</f>
        <v>71752599912448.156</v>
      </c>
      <c r="L122" s="140">
        <f>J122/(J122+K122)</f>
        <v>0.63764794332863106</v>
      </c>
      <c r="P122" s="9"/>
    </row>
    <row r="123" spans="1:16" ht="12.75" x14ac:dyDescent="0.2">
      <c r="A123" s="100">
        <f t="shared" si="18"/>
        <v>102</v>
      </c>
      <c r="B123" s="101">
        <f t="shared" si="15"/>
        <v>10.310948146119154</v>
      </c>
      <c r="C123" s="102">
        <f t="shared" si="16"/>
        <v>3545141971432433</v>
      </c>
      <c r="D123" s="97">
        <f t="shared" si="19"/>
        <v>1.2402926546013806</v>
      </c>
      <c r="E123" s="98">
        <f t="shared" si="17"/>
        <v>38779097952626.656</v>
      </c>
      <c r="F123" s="98">
        <f t="shared" si="20"/>
        <v>6312876410892.7119</v>
      </c>
      <c r="G123" s="93">
        <f t="shared" si="21"/>
        <v>0.86</v>
      </c>
      <c r="H123" s="129"/>
      <c r="I123" s="101">
        <f t="shared" si="26"/>
        <v>3.5992280189134944</v>
      </c>
      <c r="J123" s="102">
        <f t="shared" si="27"/>
        <v>112533776106368.17</v>
      </c>
      <c r="K123" s="111">
        <f t="shared" si="29"/>
        <v>90072051836740.656</v>
      </c>
      <c r="L123" s="98">
        <f t="shared" si="28"/>
        <v>0.55543207838013109</v>
      </c>
      <c r="P123" s="9"/>
    </row>
    <row r="124" spans="1:16" ht="12.75" x14ac:dyDescent="0.2">
      <c r="A124" s="94">
        <f t="shared" si="18"/>
        <v>103</v>
      </c>
      <c r="B124" s="95">
        <f t="shared" si="15"/>
        <v>10.203550585330024</v>
      </c>
      <c r="C124" s="96">
        <f t="shared" si="16"/>
        <v>3508216211067096.5</v>
      </c>
      <c r="D124" s="97">
        <f t="shared" si="19"/>
        <v>2.0646853547590691</v>
      </c>
      <c r="E124" s="98">
        <f t="shared" si="17"/>
        <v>64554631777036.844</v>
      </c>
      <c r="F124" s="98">
        <f t="shared" si="20"/>
        <v>16821769955991.734</v>
      </c>
      <c r="G124" s="99">
        <f t="shared" si="21"/>
        <v>0.79328442155529455</v>
      </c>
      <c r="H124" s="128"/>
      <c r="I124" s="95">
        <f t="shared" si="26"/>
        <v>3.2077785453016019</v>
      </c>
      <c r="J124" s="96">
        <f t="shared" si="27"/>
        <v>100294682837224.8</v>
      </c>
      <c r="K124" s="111">
        <f t="shared" si="29"/>
        <v>106399093228847.02</v>
      </c>
      <c r="L124" s="98">
        <f t="shared" si="28"/>
        <v>0.48523320220907162</v>
      </c>
      <c r="P124" s="9"/>
    </row>
    <row r="125" spans="1:16" ht="13.5" thickBot="1" x14ac:dyDescent="0.25">
      <c r="A125" s="100">
        <f t="shared" si="18"/>
        <v>104</v>
      </c>
      <c r="B125" s="101">
        <f t="shared" si="15"/>
        <v>10.097271664252776</v>
      </c>
      <c r="C125" s="102">
        <f t="shared" si="16"/>
        <v>3471675064855308</v>
      </c>
      <c r="D125" s="97">
        <f t="shared" si="19"/>
        <v>2.7894258877033384</v>
      </c>
      <c r="E125" s="98">
        <f t="shared" si="17"/>
        <v>87214432278973.469</v>
      </c>
      <c r="F125" s="98">
        <f t="shared" si="20"/>
        <v>31019468233964.16</v>
      </c>
      <c r="G125" s="93">
        <f t="shared" si="21"/>
        <v>0.73764319624581887</v>
      </c>
      <c r="H125" s="129"/>
      <c r="I125" s="101">
        <f t="shared" si="26"/>
        <v>2.8589028373933014</v>
      </c>
      <c r="J125" s="102">
        <f t="shared" si="27"/>
        <v>89386704627343.297</v>
      </c>
      <c r="K125" s="111">
        <f t="shared" si="29"/>
        <v>120950417237949.41</v>
      </c>
      <c r="L125" s="98">
        <f t="shared" si="28"/>
        <v>0.42496875413456353</v>
      </c>
      <c r="P125" s="9"/>
    </row>
    <row r="126" spans="1:16" ht="13.5" thickBot="1" x14ac:dyDescent="0.25">
      <c r="A126" s="94">
        <f t="shared" si="18"/>
        <v>105</v>
      </c>
      <c r="B126" s="95">
        <f t="shared" si="15"/>
        <v>9.9920997312745179</v>
      </c>
      <c r="C126" s="96">
        <f t="shared" si="16"/>
        <v>3435514526703611.5</v>
      </c>
      <c r="D126" s="97">
        <f t="shared" si="19"/>
        <v>3.4254564255061766</v>
      </c>
      <c r="E126" s="98">
        <f t="shared" si="17"/>
        <v>107100618361600.14</v>
      </c>
      <c r="F126" s="98">
        <f t="shared" si="20"/>
        <v>48454452618410.695</v>
      </c>
      <c r="G126" s="99">
        <f t="shared" si="21"/>
        <v>0.68850611996675315</v>
      </c>
      <c r="H126" s="137">
        <f>D126*Ausbeute</f>
        <v>3.1856744757207442</v>
      </c>
      <c r="I126" s="138">
        <f>H126</f>
        <v>3.1856744757207442</v>
      </c>
      <c r="J126" s="139">
        <f>E126*Ausbeute</f>
        <v>99603575076288.141</v>
      </c>
      <c r="K126" s="139">
        <f>F126*Ausbeute</f>
        <v>45062640935121.945</v>
      </c>
      <c r="L126" s="140">
        <f>J126/(J126+K126)</f>
        <v>0.68850611996675315</v>
      </c>
      <c r="P126" s="9"/>
    </row>
    <row r="127" spans="1:16" ht="12.75" x14ac:dyDescent="0.2">
      <c r="A127" s="100">
        <f t="shared" si="18"/>
        <v>106</v>
      </c>
      <c r="B127" s="101">
        <f t="shared" si="15"/>
        <v>9.8880232561440966</v>
      </c>
      <c r="C127" s="102">
        <f t="shared" si="16"/>
        <v>3399730632245518.5</v>
      </c>
      <c r="D127" s="97">
        <f t="shared" si="19"/>
        <v>1.1433252027264191</v>
      </c>
      <c r="E127" s="98">
        <f t="shared" si="17"/>
        <v>35747305173297.273</v>
      </c>
      <c r="F127" s="98">
        <f t="shared" si="20"/>
        <v>5819328749141.417</v>
      </c>
      <c r="G127" s="93">
        <f t="shared" si="21"/>
        <v>0.8600000000000001</v>
      </c>
      <c r="H127" s="129"/>
      <c r="I127" s="101">
        <f t="shared" si="26"/>
        <v>2.839202790663077</v>
      </c>
      <c r="J127" s="102">
        <f t="shared" si="27"/>
        <v>88770761253826.953</v>
      </c>
      <c r="K127" s="111">
        <f t="shared" si="29"/>
        <v>59513695092721.688</v>
      </c>
      <c r="L127" s="98">
        <f t="shared" si="28"/>
        <v>0.59865183068389172</v>
      </c>
      <c r="P127" s="9"/>
    </row>
    <row r="128" spans="1:16" ht="12.75" x14ac:dyDescent="0.2">
      <c r="A128" s="94">
        <f t="shared" si="18"/>
        <v>107</v>
      </c>
      <c r="B128" s="95">
        <f t="shared" si="15"/>
        <v>9.7850308287080434</v>
      </c>
      <c r="C128" s="96">
        <f t="shared" si="16"/>
        <v>3364319458406895</v>
      </c>
      <c r="D128" s="97">
        <f t="shared" si="19"/>
        <v>1.9389169102099564</v>
      </c>
      <c r="E128" s="98">
        <f t="shared" si="17"/>
        <v>60622344657198.164</v>
      </c>
      <c r="F128" s="98">
        <f t="shared" si="20"/>
        <v>15688082530545.77</v>
      </c>
      <c r="G128" s="99">
        <f t="shared" si="21"/>
        <v>0.7944175768804318</v>
      </c>
      <c r="H128" s="128"/>
      <c r="I128" s="95">
        <f t="shared" si="26"/>
        <v>2.5304131190884545</v>
      </c>
      <c r="J128" s="96">
        <f t="shared" si="27"/>
        <v>79116116540478.859</v>
      </c>
      <c r="K128" s="111">
        <f t="shared" si="29"/>
        <v>72393062901636.844</v>
      </c>
      <c r="L128" s="98">
        <f t="shared" si="28"/>
        <v>0.52218695152200523</v>
      </c>
      <c r="P128" s="9"/>
    </row>
    <row r="129" spans="1:16" ht="12.75" x14ac:dyDescent="0.2">
      <c r="A129" s="100">
        <f t="shared" si="18"/>
        <v>108</v>
      </c>
      <c r="B129" s="101">
        <f t="shared" si="15"/>
        <v>9.6831111576596314</v>
      </c>
      <c r="C129" s="102">
        <f t="shared" si="16"/>
        <v>3329277122975860</v>
      </c>
      <c r="D129" s="97">
        <f t="shared" si="19"/>
        <v>2.6383986604778231</v>
      </c>
      <c r="E129" s="98">
        <f t="shared" si="17"/>
        <v>82492401864325.766</v>
      </c>
      <c r="F129" s="98">
        <f t="shared" si="20"/>
        <v>29117078182877.871</v>
      </c>
      <c r="G129" s="93">
        <f t="shared" si="21"/>
        <v>0.73911644270215016</v>
      </c>
      <c r="H129" s="129"/>
      <c r="I129" s="101">
        <f t="shared" si="26"/>
        <v>2.2552071920722452</v>
      </c>
      <c r="J129" s="102">
        <f t="shared" si="27"/>
        <v>70511504103799.578</v>
      </c>
      <c r="K129" s="111">
        <f t="shared" si="29"/>
        <v>83871679848767</v>
      </c>
      <c r="L129" s="98">
        <f t="shared" si="28"/>
        <v>0.45673046959223146</v>
      </c>
      <c r="P129" s="9"/>
    </row>
    <row r="130" spans="1:16" ht="12.75" x14ac:dyDescent="0.2">
      <c r="A130" s="94">
        <f t="shared" si="18"/>
        <v>109</v>
      </c>
      <c r="B130" s="95">
        <f t="shared" si="15"/>
        <v>9.5822530693009877</v>
      </c>
      <c r="C130" s="96">
        <f t="shared" si="16"/>
        <v>3294599784177172.5</v>
      </c>
      <c r="D130" s="97">
        <f t="shared" si="19"/>
        <v>3.2523231085815794</v>
      </c>
      <c r="E130" s="98">
        <f t="shared" si="17"/>
        <v>101687417024823.77</v>
      </c>
      <c r="F130" s="98">
        <f t="shared" si="20"/>
        <v>45670843745058.484</v>
      </c>
      <c r="G130" s="99">
        <f t="shared" si="21"/>
        <v>0.69006933505832402</v>
      </c>
      <c r="H130" s="128"/>
      <c r="I130" s="95">
        <f t="shared" si="26"/>
        <v>2.0099324654965929</v>
      </c>
      <c r="J130" s="96">
        <f t="shared" si="27"/>
        <v>62842723181898.641</v>
      </c>
      <c r="K130" s="111">
        <f t="shared" si="29"/>
        <v>94101890599308.641</v>
      </c>
      <c r="L130" s="98">
        <f t="shared" si="28"/>
        <v>0.40041337939450522</v>
      </c>
      <c r="P130" s="9"/>
    </row>
    <row r="131" spans="1:16" ht="12.75" x14ac:dyDescent="0.2">
      <c r="A131" s="100">
        <f t="shared" si="18"/>
        <v>110</v>
      </c>
      <c r="B131" s="101">
        <f t="shared" si="15"/>
        <v>9.482445506318097</v>
      </c>
      <c r="C131" s="102">
        <f t="shared" si="16"/>
        <v>3260283640251048</v>
      </c>
      <c r="D131" s="97">
        <f t="shared" si="19"/>
        <v>3.7900941707793336</v>
      </c>
      <c r="E131" s="98">
        <f t="shared" si="17"/>
        <v>118501413801864.41</v>
      </c>
      <c r="F131" s="98">
        <f t="shared" si="20"/>
        <v>64961771573268.969</v>
      </c>
      <c r="G131" s="93">
        <f t="shared" si="21"/>
        <v>0.64591385764702913</v>
      </c>
      <c r="H131" s="129"/>
      <c r="I131" s="101">
        <f t="shared" si="26"/>
        <v>1.7913336433381668</v>
      </c>
      <c r="J131" s="102">
        <f t="shared" si="27"/>
        <v>56007993406340.234</v>
      </c>
      <c r="K131" s="111">
        <f t="shared" si="29"/>
        <v>103219470921271</v>
      </c>
      <c r="L131" s="98">
        <f t="shared" si="28"/>
        <v>0.35174832208031354</v>
      </c>
      <c r="P131" s="9"/>
    </row>
    <row r="132" spans="1:16" ht="12.75" x14ac:dyDescent="0.2">
      <c r="A132" s="94">
        <f t="shared" si="18"/>
        <v>111</v>
      </c>
      <c r="B132" s="95">
        <f t="shared" si="15"/>
        <v>9.3836775265685581</v>
      </c>
      <c r="C132" s="96">
        <f t="shared" si="16"/>
        <v>3226324929036360.5</v>
      </c>
      <c r="D132" s="97">
        <f t="shared" si="19"/>
        <v>4.2600919713758838</v>
      </c>
      <c r="E132" s="98">
        <f t="shared" si="17"/>
        <v>133196405890413.39</v>
      </c>
      <c r="F132" s="98">
        <f t="shared" si="20"/>
        <v>86644907415894.406</v>
      </c>
      <c r="G132" s="99">
        <f t="shared" si="21"/>
        <v>0.6058752283053781</v>
      </c>
      <c r="H132" s="128"/>
      <c r="I132" s="95">
        <f t="shared" si="26"/>
        <v>1.5965094732485827</v>
      </c>
      <c r="J132" s="96">
        <f t="shared" si="27"/>
        <v>49916603969005.133</v>
      </c>
      <c r="K132" s="111">
        <f t="shared" si="29"/>
        <v>111345429706923</v>
      </c>
      <c r="L132" s="98">
        <f t="shared" si="28"/>
        <v>0.30953723471773553</v>
      </c>
      <c r="P132" s="9"/>
    </row>
    <row r="133" spans="1:16" ht="12.75" x14ac:dyDescent="0.2">
      <c r="A133" s="100">
        <f t="shared" si="18"/>
        <v>112</v>
      </c>
      <c r="B133" s="101">
        <f t="shared" si="15"/>
        <v>9.2859383018819752</v>
      </c>
      <c r="C133" s="102">
        <f t="shared" si="16"/>
        <v>3192719927558190.5</v>
      </c>
      <c r="D133" s="97">
        <f t="shared" si="19"/>
        <v>4.6697842003208176</v>
      </c>
      <c r="E133" s="98">
        <f t="shared" si="17"/>
        <v>146005878733572.06</v>
      </c>
      <c r="F133" s="98">
        <f t="shared" si="20"/>
        <v>110413306279499.16</v>
      </c>
      <c r="G133" s="93">
        <f t="shared" si="21"/>
        <v>0.56940309956187274</v>
      </c>
      <c r="H133" s="129"/>
      <c r="I133" s="101">
        <f t="shared" si="26"/>
        <v>1.4228742410166961</v>
      </c>
      <c r="J133" s="102">
        <f t="shared" si="27"/>
        <v>44487709704601.484</v>
      </c>
      <c r="K133" s="111">
        <f t="shared" si="29"/>
        <v>118587615007672.08</v>
      </c>
      <c r="L133" s="98">
        <f t="shared" si="28"/>
        <v>0.27280466730999675</v>
      </c>
      <c r="P133" s="9"/>
    </row>
    <row r="134" spans="1:16" ht="12.75" x14ac:dyDescent="0.2">
      <c r="A134" s="94">
        <f t="shared" si="18"/>
        <v>113</v>
      </c>
      <c r="B134" s="95">
        <f t="shared" si="15"/>
        <v>9.1892171168728307</v>
      </c>
      <c r="C134" s="96">
        <f t="shared" si="16"/>
        <v>3159464951619663</v>
      </c>
      <c r="D134" s="97">
        <f t="shared" si="19"/>
        <v>5.0258253595220106</v>
      </c>
      <c r="E134" s="98">
        <f t="shared" si="17"/>
        <v>157137892566442.22</v>
      </c>
      <c r="F134" s="98">
        <f t="shared" si="20"/>
        <v>135993893441478.13</v>
      </c>
      <c r="G134" s="99">
        <f t="shared" si="21"/>
        <v>0.53606568808677879</v>
      </c>
      <c r="H134" s="128"/>
      <c r="I134" s="95">
        <f t="shared" si="26"/>
        <v>1.268123452865729</v>
      </c>
      <c r="J134" s="96">
        <f t="shared" si="27"/>
        <v>39649258110383.805</v>
      </c>
      <c r="K134" s="111">
        <f t="shared" si="29"/>
        <v>125042145397734.56</v>
      </c>
      <c r="L134" s="98">
        <f t="shared" si="28"/>
        <v>0.24074880209779326</v>
      </c>
      <c r="P134" s="9"/>
    </row>
    <row r="135" spans="1:16" ht="12.75" x14ac:dyDescent="0.2">
      <c r="A135" s="100">
        <f t="shared" si="18"/>
        <v>114</v>
      </c>
      <c r="B135" s="101">
        <f t="shared" si="15"/>
        <v>9.093503367765738</v>
      </c>
      <c r="C135" s="102">
        <f t="shared" si="16"/>
        <v>3126556355398041.5</v>
      </c>
      <c r="D135" s="97">
        <f t="shared" si="19"/>
        <v>5.3341452150903788</v>
      </c>
      <c r="E135" s="98">
        <f t="shared" si="17"/>
        <v>166777847971699.47</v>
      </c>
      <c r="F135" s="98">
        <f t="shared" si="20"/>
        <v>163143775669429.19</v>
      </c>
      <c r="G135" s="93">
        <f t="shared" si="21"/>
        <v>0.50550747820370701</v>
      </c>
      <c r="H135" s="129"/>
      <c r="I135" s="101">
        <f t="shared" si="26"/>
        <v>1.1302032501192978</v>
      </c>
      <c r="J135" s="102">
        <f t="shared" si="27"/>
        <v>35337033062442.25</v>
      </c>
      <c r="K135" s="111">
        <f t="shared" si="29"/>
        <v>130794685663713.53</v>
      </c>
      <c r="L135" s="98">
        <f t="shared" si="28"/>
        <v>0.21270491471102074</v>
      </c>
      <c r="P135" s="9"/>
    </row>
    <row r="136" spans="1:16" ht="12.75" x14ac:dyDescent="0.2">
      <c r="A136" s="94">
        <f t="shared" si="18"/>
        <v>115</v>
      </c>
      <c r="B136" s="95">
        <f t="shared" si="15"/>
        <v>8.9987865612329294</v>
      </c>
      <c r="C136" s="96">
        <f t="shared" si="16"/>
        <v>3093990531045032</v>
      </c>
      <c r="D136" s="97">
        <f t="shared" si="19"/>
        <v>5.6000276294722475</v>
      </c>
      <c r="E136" s="98">
        <f t="shared" si="17"/>
        <v>175090950651896.41</v>
      </c>
      <c r="F136" s="98">
        <f t="shared" si="20"/>
        <v>191646953682528.59</v>
      </c>
      <c r="G136" s="99">
        <f t="shared" si="21"/>
        <v>0.47742801761836035</v>
      </c>
      <c r="H136" s="128"/>
      <c r="I136" s="95">
        <f t="shared" si="26"/>
        <v>1.00728315030656</v>
      </c>
      <c r="J136" s="96">
        <f t="shared" si="27"/>
        <v>31493802536726.699</v>
      </c>
      <c r="K136" s="111">
        <f t="shared" si="29"/>
        <v>135921583751087.64</v>
      </c>
      <c r="L136" s="98">
        <f t="shared" si="28"/>
        <v>0.18811773060442435</v>
      </c>
      <c r="P136" s="9"/>
    </row>
    <row r="137" spans="1:16" ht="12.75" x14ac:dyDescent="0.2">
      <c r="A137" s="100">
        <f t="shared" si="18"/>
        <v>116</v>
      </c>
      <c r="B137" s="101">
        <f t="shared" si="15"/>
        <v>8.9050563132438327</v>
      </c>
      <c r="C137" s="102">
        <f t="shared" si="16"/>
        <v>3061763908291238</v>
      </c>
      <c r="D137" s="97">
        <f t="shared" si="19"/>
        <v>5.8281808197470504</v>
      </c>
      <c r="E137" s="98">
        <f t="shared" si="17"/>
        <v>182224408131505.84</v>
      </c>
      <c r="F137" s="98">
        <f t="shared" si="20"/>
        <v>221311392215564.44</v>
      </c>
      <c r="G137" s="93">
        <f t="shared" si="21"/>
        <v>0.45156937246900908</v>
      </c>
      <c r="H137" s="129"/>
      <c r="I137" s="101">
        <f t="shared" si="26"/>
        <v>0.89773175292533491</v>
      </c>
      <c r="J137" s="102">
        <f t="shared" si="27"/>
        <v>28068559023324.598</v>
      </c>
      <c r="K137" s="111">
        <f t="shared" si="29"/>
        <v>140490884057210.25</v>
      </c>
      <c r="L137" s="98">
        <f t="shared" si="28"/>
        <v>0.16652024063649709</v>
      </c>
      <c r="P137" s="9"/>
    </row>
    <row r="138" spans="1:16" ht="12.75" x14ac:dyDescent="0.2">
      <c r="A138" s="94">
        <f t="shared" si="18"/>
        <v>117</v>
      </c>
      <c r="B138" s="95">
        <f t="shared" si="15"/>
        <v>8.8123023479266678</v>
      </c>
      <c r="C138" s="96">
        <f t="shared" si="16"/>
        <v>3029872954054751.5</v>
      </c>
      <c r="D138" s="97">
        <f t="shared" si="19"/>
        <v>6.0227999745756131</v>
      </c>
      <c r="E138" s="98">
        <f t="shared" si="17"/>
        <v>188309387543868.69</v>
      </c>
      <c r="F138" s="98">
        <f t="shared" si="20"/>
        <v>251966408792473.31</v>
      </c>
      <c r="G138" s="99">
        <f t="shared" si="21"/>
        <v>0.42770778932397319</v>
      </c>
      <c r="H138" s="128"/>
      <c r="I138" s="95">
        <f t="shared" si="26"/>
        <v>0.80009508742910807</v>
      </c>
      <c r="J138" s="96">
        <f t="shared" si="27"/>
        <v>25015842552740.563</v>
      </c>
      <c r="K138" s="111">
        <f t="shared" si="29"/>
        <v>144563230519284.28</v>
      </c>
      <c r="L138" s="98">
        <f t="shared" si="28"/>
        <v>0.14751727379778551</v>
      </c>
      <c r="P138" s="9"/>
    </row>
    <row r="139" spans="1:16" ht="12.75" x14ac:dyDescent="0.2">
      <c r="A139" s="100">
        <f t="shared" si="18"/>
        <v>118</v>
      </c>
      <c r="B139" s="101">
        <f t="shared" si="15"/>
        <v>8.7205144964418455</v>
      </c>
      <c r="C139" s="102">
        <f t="shared" si="16"/>
        <v>2998314172053803.5</v>
      </c>
      <c r="D139" s="97">
        <f t="shared" si="19"/>
        <v>6.1876230608678782</v>
      </c>
      <c r="E139" s="98">
        <f t="shared" si="17"/>
        <v>193462760487318.25</v>
      </c>
      <c r="F139" s="98">
        <f t="shared" si="20"/>
        <v>283460346546222.81</v>
      </c>
      <c r="G139" s="93">
        <f t="shared" si="21"/>
        <v>0.40564769799193728</v>
      </c>
      <c r="H139" s="129"/>
      <c r="I139" s="101">
        <f t="shared" si="26"/>
        <v>0.71307731607153491</v>
      </c>
      <c r="J139" s="102">
        <f t="shared" si="27"/>
        <v>22295137349355.219</v>
      </c>
      <c r="K139" s="111">
        <f t="shared" si="29"/>
        <v>148192671483132.81</v>
      </c>
      <c r="L139" s="98">
        <f t="shared" si="28"/>
        <v>0.1307726194736962</v>
      </c>
      <c r="P139" s="9"/>
    </row>
    <row r="140" spans="1:16" ht="13.5" thickBot="1" x14ac:dyDescent="0.25">
      <c r="A140" s="94">
        <f t="shared" si="18"/>
        <v>119</v>
      </c>
      <c r="B140" s="95">
        <f t="shared" si="15"/>
        <v>8.6296826958671708</v>
      </c>
      <c r="C140" s="96">
        <f t="shared" si="16"/>
        <v>2967084102423470</v>
      </c>
      <c r="D140" s="97">
        <f t="shared" si="19"/>
        <v>6.3259805608524076</v>
      </c>
      <c r="E140" s="98">
        <f t="shared" si="17"/>
        <v>197788658108718.72</v>
      </c>
      <c r="F140" s="98">
        <f t="shared" si="20"/>
        <v>315658500191828.19</v>
      </c>
      <c r="G140" s="99">
        <f t="shared" si="21"/>
        <v>0.38521716385260996</v>
      </c>
      <c r="H140" s="128"/>
      <c r="I140" s="95"/>
      <c r="J140" s="96"/>
      <c r="K140" s="111"/>
      <c r="L140" s="98"/>
      <c r="P140" s="9"/>
    </row>
    <row r="141" spans="1:16" ht="13.5" thickBot="1" x14ac:dyDescent="0.25">
      <c r="A141" s="100">
        <f t="shared" si="18"/>
        <v>120</v>
      </c>
      <c r="B141" s="101">
        <f t="shared" si="15"/>
        <v>8.5397969880945883</v>
      </c>
      <c r="C141" s="102">
        <f t="shared" si="16"/>
        <v>2936179321336347</v>
      </c>
      <c r="D141" s="97">
        <f t="shared" si="19"/>
        <v>6.4408397996739524</v>
      </c>
      <c r="E141" s="98">
        <f t="shared" si="17"/>
        <v>201379857053984.06</v>
      </c>
      <c r="F141" s="98">
        <f t="shared" si="20"/>
        <v>348441267619220.94</v>
      </c>
      <c r="G141" s="93">
        <f t="shared" si="21"/>
        <v>0.3662643140051729</v>
      </c>
      <c r="H141" s="137">
        <f>D141*Ausbeute</f>
        <v>5.9899810136967764</v>
      </c>
      <c r="I141" s="138">
        <f>H141</f>
        <v>5.9899810136967764</v>
      </c>
      <c r="J141" s="139">
        <f>E141*Ausbeute</f>
        <v>187283267060205.19</v>
      </c>
      <c r="K141" s="139">
        <f>F141*Ausbeute</f>
        <v>324050378885875.5</v>
      </c>
      <c r="L141" s="140">
        <f>J141/(J141+K141)</f>
        <v>0.3662643140051729</v>
      </c>
      <c r="P141" s="9"/>
    </row>
    <row r="142" spans="1:16" ht="21.75" customHeight="1" x14ac:dyDescent="0.2">
      <c r="A142" s="94">
        <f t="shared" si="18"/>
        <v>121</v>
      </c>
      <c r="B142" s="95">
        <f t="shared" si="15"/>
        <v>8.4508475187384704</v>
      </c>
      <c r="C142" s="96">
        <f t="shared" si="16"/>
        <v>2905596440627194.5</v>
      </c>
      <c r="D142" s="97">
        <f t="shared" si="19"/>
        <v>1.1963295032196766</v>
      </c>
      <c r="E142" s="98">
        <f t="shared" si="17"/>
        <v>37404542239979</v>
      </c>
      <c r="F142" s="98">
        <f t="shared" si="20"/>
        <v>6089111527438.4424</v>
      </c>
      <c r="G142" s="99">
        <f t="shared" si="21"/>
        <v>0.86</v>
      </c>
      <c r="H142" s="128"/>
      <c r="I142" s="95">
        <f t="shared" ref="I142:I163" si="30">I141*EXP(-$I$4*dt)</f>
        <v>5.3385149486307863</v>
      </c>
      <c r="J142" s="96">
        <f t="shared" ref="J142:J163" si="31">I142*10^9/$J$4</f>
        <v>166914472440417.91</v>
      </c>
      <c r="K142" s="111">
        <f>J142*($F$19/$E$19)+K141</f>
        <v>351222502306408.63</v>
      </c>
      <c r="L142" s="98">
        <f t="shared" ref="L142:L163" si="32">J142/(J142+K142)</f>
        <v>0.32214352685788561</v>
      </c>
      <c r="P142" s="9"/>
    </row>
    <row r="143" spans="1:16" ht="12.75" x14ac:dyDescent="0.2">
      <c r="A143" s="100">
        <f t="shared" si="18"/>
        <v>122</v>
      </c>
      <c r="B143" s="101">
        <f t="shared" si="15"/>
        <v>8.3628245360552551</v>
      </c>
      <c r="C143" s="102">
        <f t="shared" si="16"/>
        <v>2875332107421485.5</v>
      </c>
      <c r="D143" s="97">
        <f t="shared" si="19"/>
        <v>1.8524478825334358</v>
      </c>
      <c r="E143" s="98">
        <f t="shared" si="17"/>
        <v>57918796521444.773</v>
      </c>
      <c r="F143" s="98">
        <f t="shared" si="20"/>
        <v>15517752821627.129</v>
      </c>
      <c r="G143" s="93">
        <f t="shared" si="21"/>
        <v>0.78869169425250107</v>
      </c>
      <c r="H143" s="129"/>
      <c r="I143" s="101">
        <f t="shared" si="30"/>
        <v>4.7579018684009933</v>
      </c>
      <c r="J143" s="102">
        <f t="shared" si="31"/>
        <v>148760973403496.06</v>
      </c>
      <c r="K143" s="111">
        <f t="shared" ref="K143:K163" si="33">J143*($F$19/$E$19)+K142</f>
        <v>375439404953489.38</v>
      </c>
      <c r="L143" s="98">
        <f t="shared" si="32"/>
        <v>0.28378646705628363</v>
      </c>
      <c r="P143" s="9"/>
    </row>
    <row r="144" spans="1:16" ht="12.75" x14ac:dyDescent="0.2">
      <c r="A144" s="94">
        <f t="shared" si="18"/>
        <v>123</v>
      </c>
      <c r="B144" s="95">
        <f t="shared" si="15"/>
        <v>8.2757183898743243</v>
      </c>
      <c r="C144" s="96">
        <f t="shared" si="16"/>
        <v>2845383003767815</v>
      </c>
      <c r="D144" s="97">
        <f t="shared" si="19"/>
        <v>2.4290180168115749</v>
      </c>
      <c r="E144" s="98">
        <f t="shared" si="17"/>
        <v>75945888458804.516</v>
      </c>
      <c r="F144" s="98">
        <f t="shared" si="20"/>
        <v>27881036989339.492</v>
      </c>
      <c r="G144" s="99">
        <f t="shared" si="21"/>
        <v>0.73146621775615828</v>
      </c>
      <c r="H144" s="128"/>
      <c r="I144" s="95">
        <f t="shared" si="30"/>
        <v>4.2404358528844659</v>
      </c>
      <c r="J144" s="96">
        <f t="shared" si="31"/>
        <v>132581835981030.11</v>
      </c>
      <c r="K144" s="111">
        <f t="shared" si="33"/>
        <v>397022494531796.63</v>
      </c>
      <c r="L144" s="98">
        <f t="shared" si="32"/>
        <v>0.25034129885729672</v>
      </c>
      <c r="P144" s="9"/>
    </row>
    <row r="145" spans="1:16" ht="13.5" thickBot="1" x14ac:dyDescent="0.25">
      <c r="A145" s="100">
        <f t="shared" si="18"/>
        <v>124</v>
      </c>
      <c r="B145" s="101">
        <f t="shared" si="15"/>
        <v>8.1895195305400552</v>
      </c>
      <c r="C145" s="102">
        <f t="shared" si="16"/>
        <v>2815745846274153</v>
      </c>
      <c r="D145" s="97">
        <f t="shared" si="19"/>
        <v>2.9347768149828903</v>
      </c>
      <c r="E145" s="98">
        <f t="shared" si="17"/>
        <v>91758987006091.797</v>
      </c>
      <c r="F145" s="98">
        <f t="shared" si="20"/>
        <v>42818546501959.086</v>
      </c>
      <c r="G145" s="93">
        <f t="shared" si="21"/>
        <v>0.681829905885461</v>
      </c>
      <c r="H145" s="129"/>
      <c r="I145" s="101">
        <f t="shared" si="30"/>
        <v>3.7792490723376466</v>
      </c>
      <c r="J145" s="102">
        <f t="shared" si="31"/>
        <v>118162330011264.02</v>
      </c>
      <c r="K145" s="111">
        <f t="shared" si="33"/>
        <v>416258222673165.19</v>
      </c>
      <c r="L145" s="98">
        <f t="shared" si="32"/>
        <v>0.22110364097661842</v>
      </c>
      <c r="P145" s="9"/>
    </row>
    <row r="146" spans="1:16" ht="13.5" thickBot="1" x14ac:dyDescent="0.25">
      <c r="A146" s="94">
        <f t="shared" si="18"/>
        <v>125</v>
      </c>
      <c r="B146" s="95">
        <f t="shared" si="15"/>
        <v>8.1042185078648501</v>
      </c>
      <c r="C146" s="96">
        <f t="shared" si="16"/>
        <v>2786417385747872.5</v>
      </c>
      <c r="D146" s="97">
        <f t="shared" si="19"/>
        <v>3.3775100775305451</v>
      </c>
      <c r="E146" s="98">
        <f t="shared" si="17"/>
        <v>105601523678002.83</v>
      </c>
      <c r="F146" s="98">
        <f t="shared" si="20"/>
        <v>60009492216982.805</v>
      </c>
      <c r="G146" s="99">
        <f t="shared" si="21"/>
        <v>0.63764794332863117</v>
      </c>
      <c r="H146" s="137">
        <f>D146*Ausbeute</f>
        <v>3.141084372103407</v>
      </c>
      <c r="I146" s="138">
        <f>H146</f>
        <v>3.141084372103407</v>
      </c>
      <c r="J146" s="139">
        <f>E146*Ausbeute</f>
        <v>98209417020542.641</v>
      </c>
      <c r="K146" s="139">
        <f>F146*Ausbeute</f>
        <v>55808827761794.008</v>
      </c>
      <c r="L146" s="140">
        <f>J146/(J146+K146)</f>
        <v>0.63764794332863117</v>
      </c>
      <c r="P146" s="9"/>
    </row>
    <row r="147" spans="1:16" ht="12.75" x14ac:dyDescent="0.2">
      <c r="A147" s="100">
        <f t="shared" si="18"/>
        <v>126</v>
      </c>
      <c r="B147" s="101">
        <f t="shared" si="15"/>
        <v>8.0198059700931026</v>
      </c>
      <c r="C147" s="102">
        <f t="shared" si="16"/>
        <v>2757394406839538</v>
      </c>
      <c r="D147" s="97">
        <f t="shared" si="19"/>
        <v>0.9646936726937767</v>
      </c>
      <c r="E147" s="98">
        <f t="shared" si="17"/>
        <v>30162196227546.285</v>
      </c>
      <c r="F147" s="98">
        <f t="shared" si="20"/>
        <v>4910124967274.9766</v>
      </c>
      <c r="G147" s="93">
        <f t="shared" si="21"/>
        <v>0.86</v>
      </c>
      <c r="H147" s="129"/>
      <c r="I147" s="101">
        <f t="shared" si="30"/>
        <v>2.7994622749289149</v>
      </c>
      <c r="J147" s="102">
        <f t="shared" si="31"/>
        <v>87528230834392.797</v>
      </c>
      <c r="K147" s="111">
        <f t="shared" si="33"/>
        <v>70057609525532.375</v>
      </c>
      <c r="L147" s="98">
        <f t="shared" si="32"/>
        <v>0.55543207838013109</v>
      </c>
      <c r="P147" s="9"/>
    </row>
    <row r="148" spans="1:16" ht="12.75" x14ac:dyDescent="0.2">
      <c r="A148" s="94">
        <f t="shared" si="18"/>
        <v>127</v>
      </c>
      <c r="B148" s="95">
        <f t="shared" si="15"/>
        <v>7.9362726628759281</v>
      </c>
      <c r="C148" s="96">
        <f t="shared" si="16"/>
        <v>2728673727690392.5</v>
      </c>
      <c r="D148" s="97">
        <f t="shared" si="19"/>
        <v>1.6059023573591373</v>
      </c>
      <c r="E148" s="98">
        <f t="shared" si="17"/>
        <v>50210282700092.938</v>
      </c>
      <c r="F148" s="98">
        <f t="shared" si="20"/>
        <v>13083891918452.898</v>
      </c>
      <c r="G148" s="99">
        <f t="shared" si="21"/>
        <v>0.79328442155529455</v>
      </c>
      <c r="H148" s="128"/>
      <c r="I148" s="95">
        <f t="shared" si="30"/>
        <v>2.4949947535163424</v>
      </c>
      <c r="J148" s="96">
        <f t="shared" si="31"/>
        <v>78008722843719.203</v>
      </c>
      <c r="K148" s="111">
        <f t="shared" si="33"/>
        <v>82756703941951.781</v>
      </c>
      <c r="L148" s="98">
        <f t="shared" si="32"/>
        <v>0.48523320220907168</v>
      </c>
      <c r="P148" s="9"/>
    </row>
    <row r="149" spans="1:16" ht="13.5" thickBot="1" x14ac:dyDescent="0.25">
      <c r="A149" s="100">
        <f t="shared" si="18"/>
        <v>128</v>
      </c>
      <c r="B149" s="101">
        <f t="shared" ref="B149:B212" si="34">Ao_MuNuk*EXP(-lambdaMNuk*t)</f>
        <v>7.853609428256604</v>
      </c>
      <c r="C149" s="102">
        <f t="shared" ref="C149:C212" si="35">B149*10^9/($D$4)</f>
        <v>2700252199583529.5</v>
      </c>
      <c r="D149" s="97">
        <f t="shared" si="19"/>
        <v>2.1696020647485632</v>
      </c>
      <c r="E149" s="98">
        <f t="shared" ref="E149:E212" si="36">D149*10^9/$J$4</f>
        <v>67834966751573.578</v>
      </c>
      <c r="F149" s="98">
        <f t="shared" si="20"/>
        <v>24126793482662.551</v>
      </c>
      <c r="G149" s="93">
        <f t="shared" si="21"/>
        <v>0.73764319624581887</v>
      </c>
      <c r="H149" s="129"/>
      <c r="I149" s="101">
        <f t="shared" si="30"/>
        <v>2.223640902691622</v>
      </c>
      <c r="J149" s="102">
        <f t="shared" si="31"/>
        <v>69524549756089.141</v>
      </c>
      <c r="K149" s="111">
        <f t="shared" si="33"/>
        <v>94074653902245.359</v>
      </c>
      <c r="L149" s="98">
        <f t="shared" si="32"/>
        <v>0.42496875413456353</v>
      </c>
      <c r="P149" s="9"/>
    </row>
    <row r="150" spans="1:16" ht="13.5" thickBot="1" x14ac:dyDescent="0.25">
      <c r="A150" s="94">
        <f t="shared" ref="A150:A212" si="37">A149+dt</f>
        <v>129</v>
      </c>
      <c r="B150" s="95">
        <f t="shared" si="34"/>
        <v>7.7718072036665458</v>
      </c>
      <c r="C150" s="96">
        <f t="shared" si="35"/>
        <v>2672126706598686</v>
      </c>
      <c r="D150" s="97">
        <f t="shared" ref="D150:D212" si="38">($D149-$H149)*EXP(-lambdaTNuk1*dt)+Ao_MuNuk_t*ZerfWahr1*(lambdaTNuk1/(lambdaTNuk1-lambdaMNuk))*(1-EXP(-(lambdaTNuk1-lambdaMNuk)*dt))</f>
        <v>2.6643035637714814</v>
      </c>
      <c r="E150" s="98">
        <f t="shared" si="36"/>
        <v>83302346822518.672</v>
      </c>
      <c r="F150" s="98">
        <f t="shared" si="20"/>
        <v>37687640639816.75</v>
      </c>
      <c r="G150" s="99">
        <f t="shared" si="21"/>
        <v>0.68850611996675315</v>
      </c>
      <c r="H150" s="137">
        <f>D150*Ausbeute</f>
        <v>2.4778023143074779</v>
      </c>
      <c r="I150" s="138">
        <f>H150</f>
        <v>2.4778023143074779</v>
      </c>
      <c r="J150" s="139">
        <f>E150*Ausbeute</f>
        <v>77471182544942.375</v>
      </c>
      <c r="K150" s="139">
        <f>F150*Ausbeute</f>
        <v>35049505795029.578</v>
      </c>
      <c r="L150" s="140">
        <f>J150/(J150+K150)</f>
        <v>0.68850611996675315</v>
      </c>
      <c r="P150" s="9"/>
    </row>
    <row r="151" spans="1:16" ht="12.75" x14ac:dyDescent="0.2">
      <c r="A151" s="100">
        <f t="shared" si="37"/>
        <v>130</v>
      </c>
      <c r="B151" s="101">
        <f t="shared" si="34"/>
        <v>7.6908570209317642</v>
      </c>
      <c r="C151" s="102">
        <f t="shared" si="35"/>
        <v>2644294165270640.5</v>
      </c>
      <c r="D151" s="97">
        <f t="shared" si="38"/>
        <v>0.88927285412005219</v>
      </c>
      <c r="E151" s="98">
        <f t="shared" si="36"/>
        <v>27804082357979.156</v>
      </c>
      <c r="F151" s="98">
        <f t="shared" ref="F151:F212" si="39">IF(H150&gt;0,E151*($F$19/$E$19),E151*($F$19/$E$19)+F150)</f>
        <v>4526245965252.4209</v>
      </c>
      <c r="G151" s="93">
        <f t="shared" ref="G151:G212" si="40">E151/(E151+F151)</f>
        <v>0.86</v>
      </c>
      <c r="H151" s="129"/>
      <c r="I151" s="101">
        <f t="shared" si="30"/>
        <v>2.2083183009154097</v>
      </c>
      <c r="J151" s="102">
        <f t="shared" si="31"/>
        <v>69045471957019.375</v>
      </c>
      <c r="K151" s="111">
        <f t="shared" si="33"/>
        <v>46289466346172.266</v>
      </c>
      <c r="L151" s="98">
        <f t="shared" si="32"/>
        <v>0.59865183068389172</v>
      </c>
      <c r="P151" s="9"/>
    </row>
    <row r="152" spans="1:16" ht="12.75" x14ac:dyDescent="0.2">
      <c r="A152" s="94">
        <f t="shared" si="37"/>
        <v>131</v>
      </c>
      <c r="B152" s="95">
        <f t="shared" si="34"/>
        <v>7.6107500052896651</v>
      </c>
      <c r="C152" s="96">
        <f t="shared" si="35"/>
        <v>2616751524251163.5</v>
      </c>
      <c r="D152" s="97">
        <f t="shared" si="38"/>
        <v>1.5080802649433267</v>
      </c>
      <c r="E152" s="98">
        <f t="shared" si="36"/>
        <v>47151768655322.758</v>
      </c>
      <c r="F152" s="98">
        <f t="shared" si="39"/>
        <v>12202115281235.195</v>
      </c>
      <c r="G152" s="99">
        <f t="shared" si="40"/>
        <v>0.79441757688043191</v>
      </c>
      <c r="H152" s="128"/>
      <c r="I152" s="95">
        <f t="shared" si="30"/>
        <v>1.9681431767170274</v>
      </c>
      <c r="J152" s="96">
        <f t="shared" si="31"/>
        <v>61536135646334.938</v>
      </c>
      <c r="K152" s="111">
        <f t="shared" si="33"/>
        <v>56306976800226.789</v>
      </c>
      <c r="L152" s="98">
        <f t="shared" si="32"/>
        <v>0.52218695152200523</v>
      </c>
      <c r="P152" s="9"/>
    </row>
    <row r="153" spans="1:16" ht="12.75" x14ac:dyDescent="0.2">
      <c r="A153" s="100">
        <f t="shared" si="37"/>
        <v>132</v>
      </c>
      <c r="B153" s="101">
        <f t="shared" si="34"/>
        <v>7.5314773744160783</v>
      </c>
      <c r="C153" s="102">
        <f t="shared" si="35"/>
        <v>2589495763974491</v>
      </c>
      <c r="D153" s="97">
        <f t="shared" si="38"/>
        <v>2.0521338124224493</v>
      </c>
      <c r="E153" s="98">
        <f t="shared" si="36"/>
        <v>64162194163282.891</v>
      </c>
      <c r="F153" s="98">
        <f t="shared" si="39"/>
        <v>22647123633397.527</v>
      </c>
      <c r="G153" s="93">
        <f t="shared" si="40"/>
        <v>0.73911644270215016</v>
      </c>
      <c r="H153" s="129"/>
      <c r="I153" s="101">
        <f t="shared" si="30"/>
        <v>1.7540893278165932</v>
      </c>
      <c r="J153" s="102">
        <f t="shared" si="31"/>
        <v>54843509399737.922</v>
      </c>
      <c r="K153" s="111">
        <f t="shared" si="33"/>
        <v>65234989958323.656</v>
      </c>
      <c r="L153" s="98">
        <f t="shared" si="32"/>
        <v>0.4567304695922314</v>
      </c>
      <c r="P153" s="9"/>
    </row>
    <row r="154" spans="1:16" ht="12.75" x14ac:dyDescent="0.2">
      <c r="A154" s="94">
        <f t="shared" si="37"/>
        <v>133</v>
      </c>
      <c r="B154" s="95">
        <f t="shared" si="34"/>
        <v>7.4530304374624432</v>
      </c>
      <c r="C154" s="96">
        <f t="shared" si="35"/>
        <v>2562523896326284.5</v>
      </c>
      <c r="D154" s="97">
        <f t="shared" si="38"/>
        <v>2.5296413009982452</v>
      </c>
      <c r="E154" s="98">
        <f t="shared" si="36"/>
        <v>79091984808979.203</v>
      </c>
      <c r="F154" s="98">
        <f t="shared" si="39"/>
        <v>35522563020905.773</v>
      </c>
      <c r="G154" s="99">
        <f t="shared" si="40"/>
        <v>0.69006933505832413</v>
      </c>
      <c r="H154" s="128"/>
      <c r="I154" s="95">
        <f t="shared" si="30"/>
        <v>1.5633158229333655</v>
      </c>
      <c r="J154" s="96">
        <f t="shared" si="31"/>
        <v>48878768412853.461</v>
      </c>
      <c r="K154" s="111">
        <f t="shared" si="33"/>
        <v>73191998769718.406</v>
      </c>
      <c r="L154" s="98">
        <f t="shared" si="32"/>
        <v>0.40041337939450516</v>
      </c>
      <c r="P154" s="9"/>
    </row>
    <row r="155" spans="1:16" ht="12.75" x14ac:dyDescent="0.2">
      <c r="A155" s="100">
        <f t="shared" si="37"/>
        <v>134</v>
      </c>
      <c r="B155" s="101">
        <f t="shared" si="34"/>
        <v>7.3754005941029943</v>
      </c>
      <c r="C155" s="102">
        <f t="shared" si="35"/>
        <v>2535832964316031.5</v>
      </c>
      <c r="D155" s="97">
        <f t="shared" si="38"/>
        <v>2.9479170515925417</v>
      </c>
      <c r="E155" s="98">
        <f t="shared" si="36"/>
        <v>92169830786159.281</v>
      </c>
      <c r="F155" s="98">
        <f t="shared" si="39"/>
        <v>50526954079117.75</v>
      </c>
      <c r="G155" s="93">
        <f t="shared" si="40"/>
        <v>0.64591385764702902</v>
      </c>
      <c r="H155" s="129"/>
      <c r="I155" s="101">
        <f t="shared" si="30"/>
        <v>1.3932907084475259</v>
      </c>
      <c r="J155" s="102">
        <f t="shared" si="31"/>
        <v>43562748403711.344</v>
      </c>
      <c r="K155" s="111">
        <f t="shared" si="33"/>
        <v>80283608974973.75</v>
      </c>
      <c r="L155" s="98">
        <f t="shared" si="32"/>
        <v>0.35174832208031359</v>
      </c>
      <c r="P155" s="9"/>
    </row>
    <row r="156" spans="1:16" ht="12.75" x14ac:dyDescent="0.2">
      <c r="A156" s="94">
        <f t="shared" si="37"/>
        <v>135</v>
      </c>
      <c r="B156" s="95">
        <f t="shared" si="34"/>
        <v>7.2985793335919027</v>
      </c>
      <c r="C156" s="96">
        <f t="shared" si="35"/>
        <v>2509420041752870.5</v>
      </c>
      <c r="D156" s="97">
        <f t="shared" si="38"/>
        <v>3.3134790846606195</v>
      </c>
      <c r="E156" s="98">
        <f t="shared" si="36"/>
        <v>103599525088964.31</v>
      </c>
      <c r="F156" s="98">
        <f t="shared" si="39"/>
        <v>67391993047088.688</v>
      </c>
      <c r="G156" s="99">
        <f t="shared" si="40"/>
        <v>0.6058752283053781</v>
      </c>
      <c r="H156" s="128"/>
      <c r="I156" s="95">
        <f t="shared" si="30"/>
        <v>1.2417574042100337</v>
      </c>
      <c r="J156" s="96">
        <f t="shared" si="31"/>
        <v>38824894941215.844</v>
      </c>
      <c r="K156" s="111">
        <f t="shared" si="33"/>
        <v>86603940709590.281</v>
      </c>
      <c r="L156" s="98">
        <f t="shared" si="32"/>
        <v>0.30953723471773548</v>
      </c>
      <c r="P156" s="9"/>
    </row>
    <row r="157" spans="1:16" ht="12.75" x14ac:dyDescent="0.2">
      <c r="A157" s="100">
        <f t="shared" si="37"/>
        <v>136</v>
      </c>
      <c r="B157" s="101">
        <f t="shared" si="34"/>
        <v>7.2225582338302114</v>
      </c>
      <c r="C157" s="102">
        <f t="shared" si="35"/>
        <v>2483282232924779.5</v>
      </c>
      <c r="D157" s="97">
        <f t="shared" si="38"/>
        <v>3.6321357335964386</v>
      </c>
      <c r="E157" s="98">
        <f t="shared" si="36"/>
        <v>113562671574185.91</v>
      </c>
      <c r="F157" s="98">
        <f t="shared" si="39"/>
        <v>85878939582421.281</v>
      </c>
      <c r="G157" s="93">
        <f t="shared" si="40"/>
        <v>0.56940309956187274</v>
      </c>
      <c r="H157" s="129"/>
      <c r="I157" s="101">
        <f t="shared" si="30"/>
        <v>1.1067047541202448</v>
      </c>
      <c r="J157" s="102">
        <f t="shared" si="31"/>
        <v>34602327043902.176</v>
      </c>
      <c r="K157" s="111">
        <f t="shared" si="33"/>
        <v>92236877670225.516</v>
      </c>
      <c r="L157" s="98">
        <f t="shared" si="32"/>
        <v>0.27280466730999675</v>
      </c>
      <c r="P157" s="9"/>
    </row>
    <row r="158" spans="1:16" ht="12.75" x14ac:dyDescent="0.2">
      <c r="A158" s="94">
        <f t="shared" si="37"/>
        <v>137</v>
      </c>
      <c r="B158" s="95">
        <f t="shared" si="34"/>
        <v>7.1473289604425103</v>
      </c>
      <c r="C158" s="96">
        <f t="shared" si="35"/>
        <v>2457416672281117</v>
      </c>
      <c r="D158" s="97">
        <f t="shared" si="38"/>
        <v>3.9090628380388464</v>
      </c>
      <c r="E158" s="98">
        <f t="shared" si="36"/>
        <v>122221098493888.03</v>
      </c>
      <c r="F158" s="98">
        <f t="shared" si="39"/>
        <v>105775397476775.16</v>
      </c>
      <c r="G158" s="99">
        <f t="shared" si="40"/>
        <v>0.53606568808677868</v>
      </c>
      <c r="H158" s="128"/>
      <c r="I158" s="95">
        <f t="shared" si="30"/>
        <v>0.98634033398136034</v>
      </c>
      <c r="J158" s="96">
        <f t="shared" si="31"/>
        <v>30839002621024.703</v>
      </c>
      <c r="K158" s="111">
        <f t="shared" si="33"/>
        <v>97257180422485.344</v>
      </c>
      <c r="L158" s="98">
        <f t="shared" si="32"/>
        <v>0.24074880209779329</v>
      </c>
      <c r="P158" s="9"/>
    </row>
    <row r="159" spans="1:16" ht="12.75" x14ac:dyDescent="0.2">
      <c r="A159" s="100">
        <f t="shared" si="37"/>
        <v>138</v>
      </c>
      <c r="B159" s="101">
        <f t="shared" si="34"/>
        <v>7.0728832658632044</v>
      </c>
      <c r="C159" s="102">
        <f t="shared" si="35"/>
        <v>2431820524118460</v>
      </c>
      <c r="D159" s="97">
        <f t="shared" si="38"/>
        <v>4.1488725416029268</v>
      </c>
      <c r="E159" s="98">
        <f t="shared" si="36"/>
        <v>129719009531255.78</v>
      </c>
      <c r="F159" s="98">
        <f t="shared" si="39"/>
        <v>126892445540002.84</v>
      </c>
      <c r="G159" s="93">
        <f t="shared" si="40"/>
        <v>0.50550747820370689</v>
      </c>
      <c r="H159" s="129"/>
      <c r="I159" s="101">
        <f t="shared" si="30"/>
        <v>0.8790666623744875</v>
      </c>
      <c r="J159" s="102">
        <f t="shared" si="31"/>
        <v>27484974679677.422</v>
      </c>
      <c r="K159" s="111">
        <f t="shared" si="33"/>
        <v>101731478626153.77</v>
      </c>
      <c r="L159" s="98">
        <f t="shared" si="32"/>
        <v>0.21270491471102079</v>
      </c>
      <c r="P159" s="9"/>
    </row>
    <row r="160" spans="1:16" ht="12.75" x14ac:dyDescent="0.2">
      <c r="A160" s="94">
        <f t="shared" si="37"/>
        <v>139</v>
      </c>
      <c r="B160" s="95">
        <f t="shared" si="34"/>
        <v>6.9992129884323271</v>
      </c>
      <c r="C160" s="96">
        <f t="shared" si="35"/>
        <v>2406490982269724</v>
      </c>
      <c r="D160" s="97">
        <f t="shared" si="38"/>
        <v>4.3556746071341221</v>
      </c>
      <c r="E160" s="98">
        <f t="shared" si="36"/>
        <v>136184900888660.59</v>
      </c>
      <c r="F160" s="98">
        <f t="shared" si="39"/>
        <v>149062080568389.44</v>
      </c>
      <c r="G160" s="99">
        <f t="shared" si="40"/>
        <v>0.4774280176183604</v>
      </c>
      <c r="H160" s="128"/>
      <c r="I160" s="95">
        <f t="shared" si="30"/>
        <v>0.78345999882108097</v>
      </c>
      <c r="J160" s="96">
        <f t="shared" si="31"/>
        <v>24495728426297.855</v>
      </c>
      <c r="K160" s="111">
        <f t="shared" si="33"/>
        <v>105719155346713.88</v>
      </c>
      <c r="L160" s="98">
        <f t="shared" si="32"/>
        <v>0.18811773060442441</v>
      </c>
      <c r="P160" s="9"/>
    </row>
    <row r="161" spans="1:16" ht="12.75" x14ac:dyDescent="0.2">
      <c r="A161" s="100">
        <f t="shared" si="37"/>
        <v>140</v>
      </c>
      <c r="B161" s="101">
        <f t="shared" si="34"/>
        <v>6.9263100515007556</v>
      </c>
      <c r="C161" s="102">
        <f t="shared" si="35"/>
        <v>2381425269796513</v>
      </c>
      <c r="D161" s="97">
        <f t="shared" si="38"/>
        <v>4.5331310632749027</v>
      </c>
      <c r="E161" s="98">
        <f t="shared" si="36"/>
        <v>141733269871963.97</v>
      </c>
      <c r="F161" s="98">
        <f t="shared" si="39"/>
        <v>172134938454523.13</v>
      </c>
      <c r="G161" s="93">
        <f t="shared" si="40"/>
        <v>0.45156937246900897</v>
      </c>
      <c r="H161" s="129"/>
      <c r="I161" s="101">
        <f t="shared" si="30"/>
        <v>0.69825144784212256</v>
      </c>
      <c r="J161" s="102">
        <f t="shared" si="31"/>
        <v>21831590464538.832</v>
      </c>
      <c r="K161" s="111">
        <f t="shared" si="33"/>
        <v>109273135189778.34</v>
      </c>
      <c r="L161" s="98">
        <f t="shared" si="32"/>
        <v>0.16652024063649712</v>
      </c>
      <c r="P161" s="9"/>
    </row>
    <row r="162" spans="1:16" ht="12.75" x14ac:dyDescent="0.2">
      <c r="A162" s="94">
        <f t="shared" si="37"/>
        <v>141</v>
      </c>
      <c r="B162" s="95">
        <f t="shared" si="34"/>
        <v>6.8541664625447369</v>
      </c>
      <c r="C162" s="96">
        <f t="shared" si="35"/>
        <v>2356620638684677.5</v>
      </c>
      <c r="D162" s="97">
        <f t="shared" si="38"/>
        <v>4.684504907626553</v>
      </c>
      <c r="E162" s="98">
        <f t="shared" si="36"/>
        <v>146466137647807.5</v>
      </c>
      <c r="F162" s="98">
        <f t="shared" si="39"/>
        <v>195978263187887.13</v>
      </c>
      <c r="G162" s="99">
        <f t="shared" si="40"/>
        <v>0.42770778932397319</v>
      </c>
      <c r="H162" s="128"/>
      <c r="I162" s="95">
        <f t="shared" si="30"/>
        <v>0.62231011812635439</v>
      </c>
      <c r="J162" s="96">
        <f t="shared" si="31"/>
        <v>19457202248358.539</v>
      </c>
      <c r="K162" s="111">
        <f t="shared" si="33"/>
        <v>112440586718580.89</v>
      </c>
      <c r="L162" s="98">
        <f t="shared" si="32"/>
        <v>0.14751727379778551</v>
      </c>
      <c r="P162" s="9"/>
    </row>
    <row r="163" spans="1:16" ht="12.75" x14ac:dyDescent="0.2">
      <c r="A163" s="100">
        <f t="shared" si="37"/>
        <v>142</v>
      </c>
      <c r="B163" s="101">
        <f t="shared" si="34"/>
        <v>6.7827743122896669</v>
      </c>
      <c r="C163" s="102">
        <f t="shared" si="35"/>
        <v>2332074369543045</v>
      </c>
      <c r="D163" s="97">
        <f t="shared" si="38"/>
        <v>4.8127035129074258</v>
      </c>
      <c r="E163" s="98">
        <f t="shared" si="36"/>
        <v>150474406384329.91</v>
      </c>
      <c r="F163" s="98">
        <f t="shared" si="39"/>
        <v>220474096785336.19</v>
      </c>
      <c r="G163" s="93">
        <f t="shared" si="40"/>
        <v>0.40564769799193728</v>
      </c>
      <c r="H163" s="129"/>
      <c r="I163" s="101">
        <f t="shared" si="30"/>
        <v>0.55462811329537043</v>
      </c>
      <c r="J163" s="102">
        <f t="shared" si="31"/>
        <v>17341050801977.189</v>
      </c>
      <c r="K163" s="111">
        <f t="shared" si="33"/>
        <v>115263548477042.3</v>
      </c>
      <c r="L163" s="98">
        <f t="shared" si="32"/>
        <v>0.13077261947369623</v>
      </c>
      <c r="P163" s="9"/>
    </row>
    <row r="164" spans="1:16" ht="13.5" thickBot="1" x14ac:dyDescent="0.25">
      <c r="A164" s="94">
        <f t="shared" si="37"/>
        <v>143</v>
      </c>
      <c r="B164" s="95">
        <f t="shared" si="34"/>
        <v>6.7121257738429598</v>
      </c>
      <c r="C164" s="96">
        <f t="shared" si="35"/>
        <v>2307783771305282.5</v>
      </c>
      <c r="D164" s="97">
        <f t="shared" si="38"/>
        <v>4.9203173122068353</v>
      </c>
      <c r="E164" s="98">
        <f t="shared" si="36"/>
        <v>153839068787678.06</v>
      </c>
      <c r="F164" s="98">
        <f t="shared" si="39"/>
        <v>245517666122865.19</v>
      </c>
      <c r="G164" s="99">
        <f t="shared" si="40"/>
        <v>0.38521716385260996</v>
      </c>
      <c r="H164" s="128"/>
      <c r="I164" s="95"/>
      <c r="J164" s="96"/>
      <c r="K164" s="111"/>
      <c r="L164" s="98"/>
      <c r="P164" s="9"/>
    </row>
    <row r="165" spans="1:16" ht="13.5" thickBot="1" x14ac:dyDescent="0.25">
      <c r="A165" s="100">
        <f t="shared" si="37"/>
        <v>144</v>
      </c>
      <c r="B165" s="101">
        <f t="shared" si="34"/>
        <v>6.6422131018359813</v>
      </c>
      <c r="C165" s="102">
        <f t="shared" si="35"/>
        <v>2283746180934875</v>
      </c>
      <c r="D165" s="97">
        <f t="shared" si="38"/>
        <v>5.0096542767776526</v>
      </c>
      <c r="E165" s="98">
        <f t="shared" si="36"/>
        <v>156632286087667.22</v>
      </c>
      <c r="F165" s="98">
        <f t="shared" si="39"/>
        <v>271015945253415.66</v>
      </c>
      <c r="G165" s="93">
        <f t="shared" si="40"/>
        <v>0.36626431400517295</v>
      </c>
      <c r="H165" s="137">
        <f>D165*Ausbeute</f>
        <v>4.6589784774032168</v>
      </c>
      <c r="I165" s="138">
        <f>H165</f>
        <v>4.6589784774032168</v>
      </c>
      <c r="J165" s="139">
        <f>E165*Ausbeute</f>
        <v>145668026061530.53</v>
      </c>
      <c r="K165" s="139">
        <f>F165*Ausbeute</f>
        <v>252044829085676.56</v>
      </c>
      <c r="L165" s="140">
        <f>J165/(J165+K165)</f>
        <v>0.36626431400517295</v>
      </c>
      <c r="P165" s="9"/>
    </row>
    <row r="166" spans="1:16" ht="23.25" customHeight="1" x14ac:dyDescent="0.2">
      <c r="A166" s="94">
        <f t="shared" si="37"/>
        <v>145</v>
      </c>
      <c r="B166" s="95">
        <f t="shared" si="34"/>
        <v>6.5730286315748936</v>
      </c>
      <c r="C166" s="96">
        <f t="shared" si="35"/>
        <v>2259958963133162.5</v>
      </c>
      <c r="D166" s="97">
        <f t="shared" si="38"/>
        <v>0.93049934459526973</v>
      </c>
      <c r="E166" s="98">
        <f t="shared" si="36"/>
        <v>29093073392837.219</v>
      </c>
      <c r="F166" s="98">
        <f t="shared" si="39"/>
        <v>4736081715113.0361</v>
      </c>
      <c r="G166" s="99">
        <f t="shared" si="40"/>
        <v>0.86</v>
      </c>
      <c r="H166" s="128"/>
      <c r="I166" s="95">
        <f t="shared" ref="I166:I187" si="41">I165*EXP(-$I$4*dt)</f>
        <v>4.1522712993736439</v>
      </c>
      <c r="J166" s="96">
        <f t="shared" ref="J166:J187" si="42">I166*10^9/$J$4</f>
        <v>129825275387155.94</v>
      </c>
      <c r="K166" s="111">
        <f>J166*($F$19/$E$19)+K165</f>
        <v>273179176241725.19</v>
      </c>
      <c r="L166" s="98">
        <f t="shared" ref="L166:L187" si="43">J166/(J166+K166)</f>
        <v>0.32214352685788561</v>
      </c>
      <c r="P166" s="9"/>
    </row>
    <row r="167" spans="1:16" ht="12.75" x14ac:dyDescent="0.2">
      <c r="A167" s="100">
        <f t="shared" si="37"/>
        <v>146</v>
      </c>
      <c r="B167" s="101">
        <f t="shared" si="34"/>
        <v>6.5045647782003639</v>
      </c>
      <c r="C167" s="102">
        <f t="shared" si="35"/>
        <v>2236419510050431.8</v>
      </c>
      <c r="D167" s="97">
        <f t="shared" si="38"/>
        <v>1.4408250703132084</v>
      </c>
      <c r="E167" s="98">
        <f t="shared" si="36"/>
        <v>45048961893782.633</v>
      </c>
      <c r="F167" s="98">
        <f t="shared" si="39"/>
        <v>12069633651310.209</v>
      </c>
      <c r="G167" s="93">
        <f t="shared" si="40"/>
        <v>0.78869169425250107</v>
      </c>
      <c r="H167" s="129"/>
      <c r="I167" s="101">
        <f t="shared" si="41"/>
        <v>3.7006732328181813</v>
      </c>
      <c r="J167" s="102">
        <f t="shared" si="42"/>
        <v>115705570982553.56</v>
      </c>
      <c r="K167" s="111">
        <f t="shared" ref="K167:K187" si="44">J167*($F$19/$E$19)+K166</f>
        <v>292014966866792.06</v>
      </c>
      <c r="L167" s="98">
        <f t="shared" si="43"/>
        <v>0.28378646705628363</v>
      </c>
      <c r="P167" s="9"/>
    </row>
    <row r="168" spans="1:16" ht="12.75" x14ac:dyDescent="0.2">
      <c r="A168" s="94">
        <f t="shared" si="37"/>
        <v>147</v>
      </c>
      <c r="B168" s="95">
        <f t="shared" si="34"/>
        <v>6.4368140358560204</v>
      </c>
      <c r="C168" s="96">
        <f t="shared" si="35"/>
        <v>2213125241000010.8</v>
      </c>
      <c r="D168" s="97">
        <f t="shared" si="38"/>
        <v>1.8892785529157352</v>
      </c>
      <c r="E168" s="98">
        <f t="shared" si="36"/>
        <v>59070347463165.969</v>
      </c>
      <c r="F168" s="98">
        <f t="shared" si="39"/>
        <v>21685736726709.32</v>
      </c>
      <c r="G168" s="99">
        <f t="shared" si="40"/>
        <v>0.73146621775615839</v>
      </c>
      <c r="H168" s="128"/>
      <c r="I168" s="95">
        <f t="shared" si="41"/>
        <v>3.2981906500576712</v>
      </c>
      <c r="J168" s="96">
        <f t="shared" si="42"/>
        <v>103121515563703.84</v>
      </c>
      <c r="K168" s="111">
        <f t="shared" si="44"/>
        <v>308802190330650.81</v>
      </c>
      <c r="L168" s="98">
        <f t="shared" si="43"/>
        <v>0.25034129885729678</v>
      </c>
      <c r="P168" s="9"/>
    </row>
    <row r="169" spans="1:16" ht="13.5" thickBot="1" x14ac:dyDescent="0.25">
      <c r="A169" s="100">
        <f t="shared" si="37"/>
        <v>148</v>
      </c>
      <c r="B169" s="101">
        <f t="shared" si="34"/>
        <v>6.3697689768655543</v>
      </c>
      <c r="C169" s="102">
        <f t="shared" si="35"/>
        <v>2190073602175338.3</v>
      </c>
      <c r="D169" s="97">
        <f t="shared" si="38"/>
        <v>2.2826553182259226</v>
      </c>
      <c r="E169" s="98">
        <f t="shared" si="36"/>
        <v>71369699602080.266</v>
      </c>
      <c r="F169" s="98">
        <f t="shared" si="39"/>
        <v>33304059917745.641</v>
      </c>
      <c r="G169" s="93">
        <f t="shared" si="40"/>
        <v>0.68182990588546089</v>
      </c>
      <c r="H169" s="129"/>
      <c r="I169" s="101">
        <f t="shared" si="41"/>
        <v>2.9394817860867577</v>
      </c>
      <c r="J169" s="102">
        <f t="shared" si="42"/>
        <v>91906093041610.328</v>
      </c>
      <c r="K169" s="111">
        <f t="shared" si="44"/>
        <v>323763647337424.56</v>
      </c>
      <c r="L169" s="98">
        <f t="shared" si="43"/>
        <v>0.22110364097661844</v>
      </c>
      <c r="P169" s="9"/>
    </row>
    <row r="170" spans="1:16" ht="13.5" thickBot="1" x14ac:dyDescent="0.25">
      <c r="A170" s="94">
        <f t="shared" si="37"/>
        <v>149</v>
      </c>
      <c r="B170" s="95">
        <f t="shared" si="34"/>
        <v>6.3034222509184241</v>
      </c>
      <c r="C170" s="96">
        <f t="shared" si="35"/>
        <v>2167262066369989</v>
      </c>
      <c r="D170" s="97">
        <f t="shared" si="38"/>
        <v>2.62701112448365</v>
      </c>
      <c r="E170" s="98">
        <f t="shared" si="36"/>
        <v>82136358174057.328</v>
      </c>
      <c r="F170" s="98">
        <f t="shared" si="39"/>
        <v>46675094969336.367</v>
      </c>
      <c r="G170" s="99">
        <f t="shared" si="40"/>
        <v>0.63764794332863117</v>
      </c>
      <c r="H170" s="137">
        <f>D170*Ausbeute</f>
        <v>2.4431203457697945</v>
      </c>
      <c r="I170" s="138">
        <f>H170</f>
        <v>2.4431203457697945</v>
      </c>
      <c r="J170" s="139">
        <f>E170*Ausbeute</f>
        <v>76386813101873.313</v>
      </c>
      <c r="K170" s="139">
        <f>F170*Ausbeute</f>
        <v>43407838321482.82</v>
      </c>
      <c r="L170" s="140">
        <f>J170/(J170+K170)</f>
        <v>0.63764794332863117</v>
      </c>
      <c r="P170" s="9"/>
    </row>
    <row r="171" spans="1:16" ht="12.75" x14ac:dyDescent="0.2">
      <c r="A171" s="100">
        <f t="shared" si="37"/>
        <v>150</v>
      </c>
      <c r="B171" s="101">
        <f t="shared" si="34"/>
        <v>6.2377665842640067</v>
      </c>
      <c r="C171" s="102">
        <f t="shared" si="35"/>
        <v>2144688132700605</v>
      </c>
      <c r="D171" s="97">
        <f t="shared" si="38"/>
        <v>0.75033410758568542</v>
      </c>
      <c r="E171" s="98">
        <f t="shared" si="36"/>
        <v>23460011431425.93</v>
      </c>
      <c r="F171" s="98">
        <f t="shared" si="39"/>
        <v>3819071628371.6631</v>
      </c>
      <c r="G171" s="93">
        <f t="shared" si="40"/>
        <v>0.86</v>
      </c>
      <c r="H171" s="129"/>
      <c r="I171" s="101">
        <f t="shared" si="41"/>
        <v>2.1774083185526947</v>
      </c>
      <c r="J171" s="102">
        <f t="shared" si="42"/>
        <v>68079037761581.109</v>
      </c>
      <c r="K171" s="111">
        <f t="shared" si="44"/>
        <v>54490472375693.703</v>
      </c>
      <c r="L171" s="98">
        <f t="shared" si="43"/>
        <v>0.5554320783801312</v>
      </c>
      <c r="P171" s="9"/>
    </row>
    <row r="172" spans="1:16" ht="12.75" x14ac:dyDescent="0.2">
      <c r="A172" s="94">
        <f t="shared" si="37"/>
        <v>151</v>
      </c>
      <c r="B172" s="95">
        <f t="shared" si="34"/>
        <v>6.1727947789141702</v>
      </c>
      <c r="C172" s="96">
        <f t="shared" si="35"/>
        <v>2122349326332721.5</v>
      </c>
      <c r="D172" s="97">
        <f t="shared" si="38"/>
        <v>1.2490631443804534</v>
      </c>
      <c r="E172" s="98">
        <f t="shared" si="36"/>
        <v>39053316848444.016</v>
      </c>
      <c r="F172" s="98">
        <f t="shared" si="39"/>
        <v>10176588324629.992</v>
      </c>
      <c r="G172" s="99">
        <f t="shared" si="40"/>
        <v>0.79328442155529455</v>
      </c>
      <c r="H172" s="128"/>
      <c r="I172" s="95">
        <f t="shared" si="41"/>
        <v>1.9405949420017676</v>
      </c>
      <c r="J172" s="96">
        <f t="shared" si="42"/>
        <v>60674810145065.766</v>
      </c>
      <c r="K172" s="111">
        <f t="shared" si="44"/>
        <v>64367767050471.852</v>
      </c>
      <c r="L172" s="98">
        <f t="shared" si="43"/>
        <v>0.48523320220907168</v>
      </c>
      <c r="P172" s="9"/>
    </row>
    <row r="173" spans="1:16" ht="12.75" x14ac:dyDescent="0.2">
      <c r="A173" s="100">
        <f t="shared" si="37"/>
        <v>152</v>
      </c>
      <c r="B173" s="101">
        <f t="shared" si="34"/>
        <v>6.1084997118541366</v>
      </c>
      <c r="C173" s="102">
        <f t="shared" si="35"/>
        <v>2100243198209443.3</v>
      </c>
      <c r="D173" s="97">
        <f t="shared" si="38"/>
        <v>1.6875060707337375</v>
      </c>
      <c r="E173" s="98">
        <f t="shared" si="36"/>
        <v>52761711495959.461</v>
      </c>
      <c r="F173" s="98">
        <f t="shared" si="39"/>
        <v>18765704149553.625</v>
      </c>
      <c r="G173" s="93">
        <f t="shared" si="40"/>
        <v>0.73764319624581876</v>
      </c>
      <c r="H173" s="129"/>
      <c r="I173" s="101">
        <f t="shared" si="41"/>
        <v>1.7295372194710876</v>
      </c>
      <c r="J173" s="102">
        <f t="shared" si="42"/>
        <v>54075861045987.203</v>
      </c>
      <c r="K173" s="111">
        <f t="shared" si="44"/>
        <v>73170814197493.031</v>
      </c>
      <c r="L173" s="98">
        <f t="shared" si="43"/>
        <v>0.42496875413456353</v>
      </c>
      <c r="P173" s="9"/>
    </row>
    <row r="174" spans="1:16" ht="12.75" x14ac:dyDescent="0.2">
      <c r="A174" s="94">
        <f t="shared" si="37"/>
        <v>153</v>
      </c>
      <c r="B174" s="95">
        <f t="shared" si="34"/>
        <v>6.0448743342615643</v>
      </c>
      <c r="C174" s="96">
        <f t="shared" si="35"/>
        <v>2078367324782947.5</v>
      </c>
      <c r="D174" s="97">
        <f t="shared" si="38"/>
        <v>2.0722825218471361</v>
      </c>
      <c r="E174" s="98">
        <f t="shared" si="36"/>
        <v>64792165463604.797</v>
      </c>
      <c r="F174" s="98">
        <f t="shared" si="39"/>
        <v>29313265969210.219</v>
      </c>
      <c r="G174" s="99">
        <f t="shared" si="40"/>
        <v>0.68850611996675315</v>
      </c>
      <c r="H174" s="128">
        <f>D174*Ausbeute</f>
        <v>1.9272227453178368</v>
      </c>
      <c r="I174" s="95">
        <f>H174</f>
        <v>1.9272227453178368</v>
      </c>
      <c r="J174" s="96">
        <f>E174*Ausbeute</f>
        <v>60256713881152.461</v>
      </c>
      <c r="K174" s="111">
        <f>F174*Ausbeute</f>
        <v>27261337351365.504</v>
      </c>
      <c r="L174" s="98">
        <f>J174/(J174+K174)</f>
        <v>0.68850611996675315</v>
      </c>
      <c r="P174" s="9"/>
    </row>
    <row r="175" spans="1:16" ht="12.75" x14ac:dyDescent="0.2">
      <c r="A175" s="100">
        <f t="shared" si="37"/>
        <v>154</v>
      </c>
      <c r="B175" s="101">
        <f t="shared" si="34"/>
        <v>5.9819116707337816</v>
      </c>
      <c r="C175" s="102">
        <f t="shared" si="35"/>
        <v>2056719307748788.3</v>
      </c>
      <c r="D175" s="97">
        <f t="shared" si="38"/>
        <v>0.6916721569585238</v>
      </c>
      <c r="E175" s="98">
        <f t="shared" si="36"/>
        <v>21625881783859.836</v>
      </c>
      <c r="F175" s="98">
        <f t="shared" si="39"/>
        <v>3520492383419.0435</v>
      </c>
      <c r="G175" s="93">
        <f t="shared" si="40"/>
        <v>0.86</v>
      </c>
      <c r="H175" s="129"/>
      <c r="I175" s="101">
        <f t="shared" si="41"/>
        <v>1.7176193733660734</v>
      </c>
      <c r="J175" s="102">
        <f t="shared" si="42"/>
        <v>53703236633695.406</v>
      </c>
      <c r="K175" s="111">
        <f t="shared" si="44"/>
        <v>36003724710339.172</v>
      </c>
      <c r="L175" s="98">
        <f t="shared" si="43"/>
        <v>0.59865183068389172</v>
      </c>
      <c r="P175" s="9"/>
    </row>
    <row r="176" spans="1:16" ht="12.75" x14ac:dyDescent="0.2">
      <c r="A176" s="94">
        <f t="shared" si="37"/>
        <v>155</v>
      </c>
      <c r="B176" s="95">
        <f t="shared" si="34"/>
        <v>5.9196048185230401</v>
      </c>
      <c r="C176" s="96">
        <f t="shared" si="35"/>
        <v>2035296773782959.3</v>
      </c>
      <c r="D176" s="97">
        <f t="shared" si="38"/>
        <v>1.1729775904967794</v>
      </c>
      <c r="E176" s="98">
        <f t="shared" si="36"/>
        <v>36674419306893.133</v>
      </c>
      <c r="F176" s="98">
        <f t="shared" si="39"/>
        <v>9490746689192.3438</v>
      </c>
      <c r="G176" s="99">
        <f t="shared" si="40"/>
        <v>0.79441757688043191</v>
      </c>
      <c r="H176" s="128"/>
      <c r="I176" s="95">
        <f t="shared" si="41"/>
        <v>1.5308123147311206</v>
      </c>
      <c r="J176" s="96">
        <f t="shared" si="42"/>
        <v>47862510899997.391</v>
      </c>
      <c r="K176" s="111">
        <f t="shared" si="44"/>
        <v>43795296252199.211</v>
      </c>
      <c r="L176" s="98">
        <f t="shared" si="43"/>
        <v>0.52218695152200523</v>
      </c>
      <c r="P176" s="9"/>
    </row>
    <row r="177" spans="1:16" ht="12.75" x14ac:dyDescent="0.2">
      <c r="A177" s="100">
        <f t="shared" si="37"/>
        <v>156</v>
      </c>
      <c r="B177" s="101">
        <f t="shared" si="34"/>
        <v>5.8579469467797676</v>
      </c>
      <c r="C177" s="102">
        <f t="shared" si="35"/>
        <v>2014097374281707.5</v>
      </c>
      <c r="D177" s="97">
        <f t="shared" si="38"/>
        <v>1.5961398279837002</v>
      </c>
      <c r="E177" s="98">
        <f t="shared" si="36"/>
        <v>49905046608021.477</v>
      </c>
      <c r="F177" s="98">
        <f t="shared" si="39"/>
        <v>17614824043986.539</v>
      </c>
      <c r="G177" s="93">
        <f t="shared" si="40"/>
        <v>0.73911644270215027</v>
      </c>
      <c r="H177" s="129"/>
      <c r="I177" s="101">
        <f t="shared" si="41"/>
        <v>1.3643222586270918</v>
      </c>
      <c r="J177" s="102">
        <f t="shared" si="42"/>
        <v>42657018333509.969</v>
      </c>
      <c r="K177" s="111">
        <f t="shared" si="44"/>
        <v>50739462027421.766</v>
      </c>
      <c r="L177" s="98">
        <f t="shared" si="43"/>
        <v>0.4567304695922314</v>
      </c>
      <c r="P177" s="9"/>
    </row>
    <row r="178" spans="1:16" ht="12.75" x14ac:dyDescent="0.2">
      <c r="A178" s="94">
        <f t="shared" si="37"/>
        <v>157</v>
      </c>
      <c r="B178" s="95">
        <f t="shared" si="34"/>
        <v>5.796931295803665</v>
      </c>
      <c r="C178" s="96">
        <f t="shared" si="35"/>
        <v>1993118785104041.3</v>
      </c>
      <c r="D178" s="97">
        <f t="shared" si="38"/>
        <v>1.9675428603115945</v>
      </c>
      <c r="E178" s="98">
        <f t="shared" si="36"/>
        <v>61517366101419.484</v>
      </c>
      <c r="F178" s="98">
        <f t="shared" si="39"/>
        <v>27629278990729.246</v>
      </c>
      <c r="G178" s="99">
        <f t="shared" si="40"/>
        <v>0.69006933505832402</v>
      </c>
      <c r="H178" s="128"/>
      <c r="I178" s="95">
        <f t="shared" si="41"/>
        <v>1.2159395423417863</v>
      </c>
      <c r="J178" s="96">
        <f t="shared" si="42"/>
        <v>38017671427796</v>
      </c>
      <c r="K178" s="111">
        <f t="shared" si="44"/>
        <v>56928385283109.484</v>
      </c>
      <c r="L178" s="98">
        <f t="shared" si="43"/>
        <v>0.40041337939450516</v>
      </c>
      <c r="P178" s="9"/>
    </row>
    <row r="179" spans="1:16" ht="12.75" x14ac:dyDescent="0.2">
      <c r="A179" s="100">
        <f t="shared" si="37"/>
        <v>158</v>
      </c>
      <c r="B179" s="101">
        <f t="shared" si="34"/>
        <v>5.7365511763026449</v>
      </c>
      <c r="C179" s="102">
        <f t="shared" si="35"/>
        <v>1972358706316937.5</v>
      </c>
      <c r="D179" s="97">
        <f t="shared" si="38"/>
        <v>2.2928757311808829</v>
      </c>
      <c r="E179" s="98">
        <f t="shared" si="36"/>
        <v>71689251921951.156</v>
      </c>
      <c r="F179" s="98">
        <f t="shared" si="39"/>
        <v>39299622326860.828</v>
      </c>
      <c r="G179" s="93">
        <f t="shared" si="40"/>
        <v>0.64591385764702913</v>
      </c>
      <c r="H179" s="129"/>
      <c r="I179" s="101">
        <f t="shared" si="41"/>
        <v>1.0836948245044145</v>
      </c>
      <c r="J179" s="102">
        <f t="shared" si="42"/>
        <v>33882896584369.137</v>
      </c>
      <c r="K179" s="111">
        <f t="shared" si="44"/>
        <v>62444205657309.109</v>
      </c>
      <c r="L179" s="98">
        <f t="shared" si="43"/>
        <v>0.35174832208031359</v>
      </c>
      <c r="P179" s="9"/>
    </row>
    <row r="180" spans="1:16" ht="12.75" x14ac:dyDescent="0.2">
      <c r="A180" s="94">
        <f t="shared" si="37"/>
        <v>159</v>
      </c>
      <c r="B180" s="95">
        <f t="shared" si="34"/>
        <v>5.6767999686594548</v>
      </c>
      <c r="C180" s="96">
        <f t="shared" si="35"/>
        <v>1951814861943190.5</v>
      </c>
      <c r="D180" s="97">
        <f t="shared" si="38"/>
        <v>2.5772081256117665</v>
      </c>
      <c r="E180" s="98">
        <f t="shared" si="36"/>
        <v>80579213282146.281</v>
      </c>
      <c r="F180" s="98">
        <f t="shared" si="39"/>
        <v>52417168675117.203</v>
      </c>
      <c r="G180" s="99">
        <f t="shared" si="40"/>
        <v>0.6058752283053781</v>
      </c>
      <c r="H180" s="128"/>
      <c r="I180" s="95">
        <f t="shared" si="41"/>
        <v>0.96583294790782059</v>
      </c>
      <c r="J180" s="96">
        <f t="shared" si="42"/>
        <v>30197816905421.383</v>
      </c>
      <c r="K180" s="111">
        <f t="shared" si="44"/>
        <v>67360129339587.008</v>
      </c>
      <c r="L180" s="98">
        <f t="shared" si="43"/>
        <v>0.30953723471773548</v>
      </c>
      <c r="P180" s="9"/>
    </row>
    <row r="181" spans="1:16" ht="12.75" x14ac:dyDescent="0.2">
      <c r="A181" s="100">
        <f t="shared" si="37"/>
        <v>160</v>
      </c>
      <c r="B181" s="101">
        <f t="shared" si="34"/>
        <v>5.6176711222059579</v>
      </c>
      <c r="C181" s="102">
        <f t="shared" si="35"/>
        <v>1931484999711890.8</v>
      </c>
      <c r="D181" s="97">
        <f t="shared" si="38"/>
        <v>2.8250577374350216</v>
      </c>
      <c r="E181" s="98">
        <f t="shared" si="36"/>
        <v>88328500790023.641</v>
      </c>
      <c r="F181" s="98">
        <f t="shared" si="39"/>
        <v>66796226943260.586</v>
      </c>
      <c r="G181" s="93">
        <f t="shared" si="40"/>
        <v>0.56940309956187274</v>
      </c>
      <c r="H181" s="129"/>
      <c r="I181" s="101">
        <f t="shared" si="41"/>
        <v>0.86078964499152777</v>
      </c>
      <c r="J181" s="102">
        <f t="shared" si="42"/>
        <v>26913523865431.129</v>
      </c>
      <c r="K181" s="111">
        <f t="shared" si="44"/>
        <v>71741400666517.656</v>
      </c>
      <c r="L181" s="98">
        <f t="shared" si="43"/>
        <v>0.27280466730999681</v>
      </c>
      <c r="P181" s="9"/>
    </row>
    <row r="182" spans="1:16" ht="12.75" x14ac:dyDescent="0.2">
      <c r="A182" s="94">
        <f t="shared" si="37"/>
        <v>161</v>
      </c>
      <c r="B182" s="95">
        <f t="shared" si="34"/>
        <v>5.5591581545049671</v>
      </c>
      <c r="C182" s="96">
        <f t="shared" si="35"/>
        <v>1911366890811505.5</v>
      </c>
      <c r="D182" s="97">
        <f t="shared" si="38"/>
        <v>3.0404503098749989</v>
      </c>
      <c r="E182" s="98">
        <f t="shared" si="36"/>
        <v>95062983683178.078</v>
      </c>
      <c r="F182" s="98">
        <f t="shared" si="39"/>
        <v>82271596380057.016</v>
      </c>
      <c r="G182" s="99">
        <f t="shared" si="40"/>
        <v>0.53606568808677879</v>
      </c>
      <c r="H182" s="128"/>
      <c r="I182" s="95">
        <f t="shared" si="41"/>
        <v>0.76717077681984169</v>
      </c>
      <c r="J182" s="96">
        <f t="shared" si="42"/>
        <v>23986428195247.824</v>
      </c>
      <c r="K182" s="111">
        <f t="shared" si="44"/>
        <v>75646168047139.391</v>
      </c>
      <c r="L182" s="98">
        <f t="shared" si="43"/>
        <v>0.24074880209779329</v>
      </c>
      <c r="P182" s="9"/>
    </row>
    <row r="183" spans="1:16" ht="12.75" x14ac:dyDescent="0.2">
      <c r="A183" s="100">
        <f t="shared" si="37"/>
        <v>162</v>
      </c>
      <c r="B183" s="101">
        <f t="shared" si="34"/>
        <v>5.5012546506395568</v>
      </c>
      <c r="C183" s="102">
        <f t="shared" si="35"/>
        <v>1891458329645525</v>
      </c>
      <c r="D183" s="97">
        <f t="shared" si="38"/>
        <v>3.2269731460948021</v>
      </c>
      <c r="E183" s="98">
        <f t="shared" si="36"/>
        <v>100894822894137.66</v>
      </c>
      <c r="F183" s="98">
        <f t="shared" si="39"/>
        <v>98696334990730.594</v>
      </c>
      <c r="G183" s="93">
        <f t="shared" si="40"/>
        <v>0.50550747820370689</v>
      </c>
      <c r="H183" s="129"/>
      <c r="I183" s="101">
        <f t="shared" si="41"/>
        <v>0.6837338300138962</v>
      </c>
      <c r="J183" s="102">
        <f t="shared" si="42"/>
        <v>21377681363560.945</v>
      </c>
      <c r="K183" s="111">
        <f t="shared" si="44"/>
        <v>79126255710974.891</v>
      </c>
      <c r="L183" s="98">
        <f t="shared" si="43"/>
        <v>0.21270491471102076</v>
      </c>
      <c r="P183" s="9"/>
    </row>
    <row r="184" spans="1:16" ht="12.75" x14ac:dyDescent="0.2">
      <c r="A184" s="94">
        <f t="shared" si="37"/>
        <v>163</v>
      </c>
      <c r="B184" s="95">
        <f t="shared" si="34"/>
        <v>5.4439542625097879</v>
      </c>
      <c r="C184" s="96">
        <f t="shared" si="35"/>
        <v>1871757133590662.8</v>
      </c>
      <c r="D184" s="97">
        <f t="shared" si="38"/>
        <v>3.3878227999065995</v>
      </c>
      <c r="E184" s="98">
        <f t="shared" si="36"/>
        <v>105923962152257.75</v>
      </c>
      <c r="F184" s="98">
        <f t="shared" si="39"/>
        <v>115939770689935.34</v>
      </c>
      <c r="G184" s="99">
        <f t="shared" si="40"/>
        <v>0.47742801761836029</v>
      </c>
      <c r="H184" s="128"/>
      <c r="I184" s="95">
        <f t="shared" si="41"/>
        <v>0.60937142606417971</v>
      </c>
      <c r="J184" s="96">
        <f t="shared" si="42"/>
        <v>19052659977631.953</v>
      </c>
      <c r="K184" s="111">
        <f t="shared" si="44"/>
        <v>82227851521287.063</v>
      </c>
      <c r="L184" s="98">
        <f t="shared" si="43"/>
        <v>0.18811773060442438</v>
      </c>
      <c r="P184" s="9"/>
    </row>
    <row r="185" spans="1:16" ht="12.75" x14ac:dyDescent="0.2">
      <c r="A185" s="100">
        <f t="shared" si="37"/>
        <v>164</v>
      </c>
      <c r="B185" s="101">
        <f t="shared" si="34"/>
        <v>5.3872507081367385</v>
      </c>
      <c r="C185" s="102">
        <f t="shared" si="35"/>
        <v>1852261142757563.8</v>
      </c>
      <c r="D185" s="97">
        <f t="shared" si="38"/>
        <v>3.5258475796088469</v>
      </c>
      <c r="E185" s="98">
        <f t="shared" si="36"/>
        <v>110239456912390.31</v>
      </c>
      <c r="F185" s="98">
        <f t="shared" si="39"/>
        <v>133885728791952.38</v>
      </c>
      <c r="G185" s="93">
        <f t="shared" si="40"/>
        <v>0.45156937246900897</v>
      </c>
      <c r="H185" s="129"/>
      <c r="I185" s="101">
        <f t="shared" si="41"/>
        <v>0.5430966241584757</v>
      </c>
      <c r="J185" s="102">
        <f t="shared" si="42"/>
        <v>16980506260235.135</v>
      </c>
      <c r="K185" s="111">
        <f t="shared" si="44"/>
        <v>84992119982255.578</v>
      </c>
      <c r="L185" s="98">
        <f t="shared" si="43"/>
        <v>0.16652024063649712</v>
      </c>
      <c r="P185" s="9"/>
    </row>
    <row r="186" spans="1:16" ht="12.75" x14ac:dyDescent="0.2">
      <c r="A186" s="94">
        <f t="shared" si="37"/>
        <v>165</v>
      </c>
      <c r="B186" s="95">
        <f t="shared" si="34"/>
        <v>5.3311377709738101</v>
      </c>
      <c r="C186" s="96">
        <f t="shared" si="35"/>
        <v>1832968219754016.3</v>
      </c>
      <c r="D186" s="97">
        <f t="shared" si="38"/>
        <v>3.6435854290717247</v>
      </c>
      <c r="E186" s="98">
        <f t="shared" si="36"/>
        <v>113920658748194.11</v>
      </c>
      <c r="F186" s="98">
        <f t="shared" si="39"/>
        <v>152430952309100.25</v>
      </c>
      <c r="G186" s="99">
        <f t="shared" si="40"/>
        <v>0.42770778932397319</v>
      </c>
      <c r="H186" s="128"/>
      <c r="I186" s="95">
        <f t="shared" si="41"/>
        <v>0.48402982246375909</v>
      </c>
      <c r="J186" s="96">
        <f t="shared" si="42"/>
        <v>15133718503998.719</v>
      </c>
      <c r="K186" s="111">
        <f t="shared" si="44"/>
        <v>87455748575929.781</v>
      </c>
      <c r="L186" s="98">
        <f t="shared" si="43"/>
        <v>0.14751727379778554</v>
      </c>
      <c r="P186" s="9"/>
    </row>
    <row r="187" spans="1:16" ht="12.75" x14ac:dyDescent="0.2">
      <c r="A187" s="100">
        <f t="shared" si="37"/>
        <v>166</v>
      </c>
      <c r="B187" s="101">
        <f t="shared" si="34"/>
        <v>5.2756092992251755</v>
      </c>
      <c r="C187" s="102">
        <f t="shared" si="35"/>
        <v>1813876249450618.3</v>
      </c>
      <c r="D187" s="97">
        <f t="shared" si="38"/>
        <v>3.743297688838652</v>
      </c>
      <c r="E187" s="98">
        <f t="shared" si="36"/>
        <v>117038270929669.27</v>
      </c>
      <c r="F187" s="98">
        <f t="shared" si="39"/>
        <v>171483694088348.75</v>
      </c>
      <c r="G187" s="93">
        <f t="shared" si="40"/>
        <v>0.40564769799193728</v>
      </c>
      <c r="H187" s="129"/>
      <c r="I187" s="101">
        <f t="shared" si="41"/>
        <v>0.43138708401533676</v>
      </c>
      <c r="J187" s="102">
        <f t="shared" si="42"/>
        <v>13487786067639.998</v>
      </c>
      <c r="K187" s="111">
        <f t="shared" si="44"/>
        <v>89651434679964.203</v>
      </c>
      <c r="L187" s="98">
        <f t="shared" si="43"/>
        <v>0.13077261947369623</v>
      </c>
      <c r="P187" s="9"/>
    </row>
    <row r="188" spans="1:16" ht="13.5" thickBot="1" x14ac:dyDescent="0.25">
      <c r="A188" s="94">
        <f t="shared" si="37"/>
        <v>167</v>
      </c>
      <c r="B188" s="95">
        <f t="shared" si="34"/>
        <v>5.2206592051713621</v>
      </c>
      <c r="C188" s="96">
        <f t="shared" si="35"/>
        <v>1794983138748897</v>
      </c>
      <c r="D188" s="97">
        <f t="shared" si="38"/>
        <v>3.8269991853310614</v>
      </c>
      <c r="E188" s="98">
        <f t="shared" si="36"/>
        <v>119655289194849.41</v>
      </c>
      <c r="F188" s="98">
        <f t="shared" si="39"/>
        <v>190962462096812.63</v>
      </c>
      <c r="G188" s="99">
        <f t="shared" si="40"/>
        <v>0.38521716385260996</v>
      </c>
      <c r="H188" s="128"/>
      <c r="I188" s="95"/>
      <c r="J188" s="96"/>
      <c r="K188" s="111"/>
      <c r="L188" s="98"/>
      <c r="P188" s="9"/>
    </row>
    <row r="189" spans="1:16" ht="13.5" thickBot="1" x14ac:dyDescent="0.25">
      <c r="A189" s="100">
        <f t="shared" si="37"/>
        <v>168</v>
      </c>
      <c r="B189" s="101">
        <f t="shared" si="34"/>
        <v>5.1662814645018234</v>
      </c>
      <c r="C189" s="102">
        <f t="shared" si="35"/>
        <v>1776286816351833.5</v>
      </c>
      <c r="D189" s="97">
        <f t="shared" si="38"/>
        <v>3.8964850475099628</v>
      </c>
      <c r="E189" s="98">
        <f t="shared" si="36"/>
        <v>121827840201873.11</v>
      </c>
      <c r="F189" s="98">
        <f t="shared" si="39"/>
        <v>210794901199443.13</v>
      </c>
      <c r="G189" s="93">
        <f t="shared" si="40"/>
        <v>0.3662643140051729</v>
      </c>
      <c r="H189" s="137">
        <f>D189*Ausbeute</f>
        <v>3.6237310941842655</v>
      </c>
      <c r="I189" s="138">
        <f>H189</f>
        <v>3.6237310941842655</v>
      </c>
      <c r="J189" s="139">
        <f>E189*Ausbeute</f>
        <v>113299891387742</v>
      </c>
      <c r="K189" s="139">
        <f>F189*Ausbeute</f>
        <v>196039258115482.13</v>
      </c>
      <c r="L189" s="140">
        <f>J189/(J189+K189)</f>
        <v>0.3662643140051729</v>
      </c>
      <c r="P189" s="9"/>
    </row>
    <row r="190" spans="1:16" ht="23.25" customHeight="1" x14ac:dyDescent="0.2">
      <c r="A190" s="94">
        <f t="shared" si="37"/>
        <v>169</v>
      </c>
      <c r="B190" s="95">
        <f t="shared" si="34"/>
        <v>5.1124701156544887</v>
      </c>
      <c r="C190" s="96">
        <f t="shared" si="35"/>
        <v>1757785232536781.5</v>
      </c>
      <c r="D190" s="97">
        <f t="shared" si="38"/>
        <v>0.72373792334137343</v>
      </c>
      <c r="E190" s="98">
        <f t="shared" si="36"/>
        <v>22628452822939.492</v>
      </c>
      <c r="F190" s="98">
        <f t="shared" si="39"/>
        <v>3683701622338.9873</v>
      </c>
      <c r="G190" s="99">
        <f t="shared" si="40"/>
        <v>0.86</v>
      </c>
      <c r="H190" s="128"/>
      <c r="I190" s="95">
        <f t="shared" ref="I190:I211" si="45">I189*EXP(-$I$4*dt)</f>
        <v>3.2296166835730462</v>
      </c>
      <c r="J190" s="96">
        <f t="shared" ref="J190:J211" si="46">I190*10^9/$J$4</f>
        <v>100977475966724.97</v>
      </c>
      <c r="K190" s="111">
        <f>J190*($F$19/$E$19)+K189</f>
        <v>212477451877507.13</v>
      </c>
      <c r="L190" s="98">
        <f t="shared" ref="L190:L211" si="47">J190/(J190+K190)</f>
        <v>0.32214352685788555</v>
      </c>
      <c r="P190" s="9"/>
    </row>
    <row r="191" spans="1:16" ht="12.75" x14ac:dyDescent="0.2">
      <c r="A191" s="100">
        <f t="shared" si="37"/>
        <v>170</v>
      </c>
      <c r="B191" s="101">
        <f t="shared" si="34"/>
        <v>5.0592192591621803</v>
      </c>
      <c r="C191" s="102">
        <f t="shared" si="35"/>
        <v>1739476358930753</v>
      </c>
      <c r="D191" s="97">
        <f t="shared" si="38"/>
        <v>1.1206668229736776</v>
      </c>
      <c r="E191" s="98">
        <f t="shared" si="36"/>
        <v>35038866302342.441</v>
      </c>
      <c r="F191" s="98">
        <f t="shared" si="39"/>
        <v>9387703113417.9902</v>
      </c>
      <c r="G191" s="93">
        <f t="shared" si="40"/>
        <v>0.78869169425250107</v>
      </c>
      <c r="H191" s="129"/>
      <c r="I191" s="101">
        <f t="shared" si="45"/>
        <v>2.878365875313754</v>
      </c>
      <c r="J191" s="102">
        <f t="shared" si="46"/>
        <v>89995237662811.031</v>
      </c>
      <c r="K191" s="111">
        <f t="shared" ref="K191:K211" si="48">J191*($F$19/$E$19)+K190</f>
        <v>227127839404011.25</v>
      </c>
      <c r="L191" s="98">
        <f t="shared" si="47"/>
        <v>0.28378646705628358</v>
      </c>
      <c r="P191" s="9"/>
    </row>
    <row r="192" spans="1:16" ht="12.75" x14ac:dyDescent="0.2">
      <c r="A192" s="94">
        <f t="shared" si="37"/>
        <v>171</v>
      </c>
      <c r="B192" s="95">
        <f t="shared" si="34"/>
        <v>5.0065230570058414</v>
      </c>
      <c r="C192" s="96">
        <f t="shared" si="35"/>
        <v>1721358188288042.8</v>
      </c>
      <c r="D192" s="97">
        <f t="shared" si="38"/>
        <v>1.4694717889300279</v>
      </c>
      <c r="E192" s="98">
        <f t="shared" si="36"/>
        <v>45944632688204.953</v>
      </c>
      <c r="F192" s="98">
        <f t="shared" si="39"/>
        <v>16867061923125.773</v>
      </c>
      <c r="G192" s="99">
        <f t="shared" si="40"/>
        <v>0.73146621775615828</v>
      </c>
      <c r="H192" s="128"/>
      <c r="I192" s="95">
        <f t="shared" si="45"/>
        <v>2.5653168545700966</v>
      </c>
      <c r="J192" s="96">
        <f t="shared" si="46"/>
        <v>80207419768095.078</v>
      </c>
      <c r="K192" s="111">
        <f t="shared" si="48"/>
        <v>240184861226724.41</v>
      </c>
      <c r="L192" s="98">
        <f t="shared" si="47"/>
        <v>0.25034129885729667</v>
      </c>
      <c r="P192" s="9"/>
    </row>
    <row r="193" spans="1:16" ht="13.5" thickBot="1" x14ac:dyDescent="0.25">
      <c r="A193" s="100">
        <f t="shared" si="37"/>
        <v>172</v>
      </c>
      <c r="B193" s="101">
        <f t="shared" si="34"/>
        <v>4.9543757319745012</v>
      </c>
      <c r="C193" s="102">
        <f t="shared" si="35"/>
        <v>1703428734270168.3</v>
      </c>
      <c r="D193" s="97">
        <f t="shared" si="38"/>
        <v>1.7754383485735235</v>
      </c>
      <c r="E193" s="98">
        <f t="shared" si="36"/>
        <v>55511009738512.195</v>
      </c>
      <c r="F193" s="98">
        <f t="shared" si="39"/>
        <v>25903737927069.617</v>
      </c>
      <c r="G193" s="93">
        <f t="shared" si="40"/>
        <v>0.68182990588546089</v>
      </c>
      <c r="H193" s="129"/>
      <c r="I193" s="101">
        <f t="shared" si="45"/>
        <v>2.2863148221641816</v>
      </c>
      <c r="J193" s="102">
        <f t="shared" si="46"/>
        <v>71484117970320.453</v>
      </c>
      <c r="K193" s="111">
        <f t="shared" si="48"/>
        <v>251821810663753.31</v>
      </c>
      <c r="L193" s="98">
        <f t="shared" si="47"/>
        <v>0.22110364097661839</v>
      </c>
      <c r="P193" s="9"/>
    </row>
    <row r="194" spans="1:16" ht="13.5" thickBot="1" x14ac:dyDescent="0.25">
      <c r="A194" s="94">
        <f t="shared" si="37"/>
        <v>173</v>
      </c>
      <c r="B194" s="95">
        <f t="shared" si="34"/>
        <v>4.9027715670319001</v>
      </c>
      <c r="C194" s="96">
        <f t="shared" si="35"/>
        <v>1685686031228101.8</v>
      </c>
      <c r="D194" s="97">
        <f t="shared" si="38"/>
        <v>2.0432766415923265</v>
      </c>
      <c r="E194" s="98">
        <f t="shared" si="36"/>
        <v>63885265090188.547</v>
      </c>
      <c r="F194" s="98">
        <f t="shared" si="39"/>
        <v>36303664802216.594</v>
      </c>
      <c r="G194" s="99">
        <f t="shared" si="40"/>
        <v>0.63764794332863106</v>
      </c>
      <c r="H194" s="137">
        <f>D194*Ausbeute</f>
        <v>1.9002472766808638</v>
      </c>
      <c r="I194" s="138">
        <f>H194</f>
        <v>1.9002472766808638</v>
      </c>
      <c r="J194" s="139">
        <f>E194*Ausbeute</f>
        <v>59413296533875.352</v>
      </c>
      <c r="K194" s="139">
        <f>F194*Ausbeute</f>
        <v>33762408266061.434</v>
      </c>
      <c r="L194" s="140">
        <f>J194/(J194+K194)</f>
        <v>0.63764794332863117</v>
      </c>
      <c r="P194" s="9"/>
    </row>
    <row r="195" spans="1:16" ht="12.75" x14ac:dyDescent="0.2">
      <c r="A195" s="100">
        <f t="shared" si="37"/>
        <v>174</v>
      </c>
      <c r="B195" s="101">
        <f t="shared" si="34"/>
        <v>4.8517049046897256</v>
      </c>
      <c r="C195" s="102">
        <f t="shared" si="35"/>
        <v>1668128133986774.8</v>
      </c>
      <c r="D195" s="97">
        <f t="shared" si="38"/>
        <v>0.58360626688293871</v>
      </c>
      <c r="E195" s="98">
        <f t="shared" si="36"/>
        <v>18247084271005.297</v>
      </c>
      <c r="F195" s="98">
        <f t="shared" si="39"/>
        <v>2970455579000.8623</v>
      </c>
      <c r="G195" s="93">
        <f t="shared" si="40"/>
        <v>0.86</v>
      </c>
      <c r="H195" s="129"/>
      <c r="I195" s="101">
        <f t="shared" si="45"/>
        <v>1.6935777374684791</v>
      </c>
      <c r="J195" s="102">
        <f t="shared" si="46"/>
        <v>52951548755874.477</v>
      </c>
      <c r="K195" s="111">
        <f t="shared" si="48"/>
        <v>42382427830971.234</v>
      </c>
      <c r="L195" s="98">
        <f t="shared" si="47"/>
        <v>0.55543207838013109</v>
      </c>
      <c r="P195" s="9"/>
    </row>
    <row r="196" spans="1:16" ht="12.75" x14ac:dyDescent="0.2">
      <c r="A196" s="94">
        <f t="shared" si="37"/>
        <v>175</v>
      </c>
      <c r="B196" s="95">
        <f t="shared" si="34"/>
        <v>4.8011701463873608</v>
      </c>
      <c r="C196" s="96">
        <f t="shared" si="35"/>
        <v>1650753117631820.3</v>
      </c>
      <c r="D196" s="97">
        <f t="shared" si="38"/>
        <v>0.97151531754098874</v>
      </c>
      <c r="E196" s="98">
        <f t="shared" si="36"/>
        <v>30375482368318.508</v>
      </c>
      <c r="F196" s="98">
        <f t="shared" si="39"/>
        <v>7915301545936.4336</v>
      </c>
      <c r="G196" s="99">
        <f t="shared" si="40"/>
        <v>0.79328442155529466</v>
      </c>
      <c r="H196" s="128"/>
      <c r="I196" s="95">
        <f t="shared" si="45"/>
        <v>1.5093854300155654</v>
      </c>
      <c r="J196" s="96">
        <f t="shared" si="46"/>
        <v>47192576059924.336</v>
      </c>
      <c r="K196" s="111">
        <f t="shared" si="48"/>
        <v>50064940212819.383</v>
      </c>
      <c r="L196" s="98">
        <f t="shared" si="47"/>
        <v>0.48523320220907173</v>
      </c>
      <c r="P196" s="9"/>
    </row>
    <row r="197" spans="1:16" ht="13.5" thickBot="1" x14ac:dyDescent="0.25">
      <c r="A197" s="100">
        <f t="shared" si="37"/>
        <v>176</v>
      </c>
      <c r="B197" s="101">
        <f t="shared" si="34"/>
        <v>4.7511617518781053</v>
      </c>
      <c r="C197" s="102">
        <f t="shared" si="35"/>
        <v>1633559077298542</v>
      </c>
      <c r="D197" s="97">
        <f t="shared" si="38"/>
        <v>1.312534120902598</v>
      </c>
      <c r="E197" s="98">
        <f t="shared" si="36"/>
        <v>41037805917672.742</v>
      </c>
      <c r="F197" s="98">
        <f t="shared" si="39"/>
        <v>14595874602301.766</v>
      </c>
      <c r="G197" s="93">
        <f t="shared" si="40"/>
        <v>0.73764319624581876</v>
      </c>
      <c r="H197" s="129"/>
      <c r="I197" s="101">
        <f t="shared" si="45"/>
        <v>1.3452257466189537</v>
      </c>
      <c r="J197" s="102">
        <f t="shared" si="46"/>
        <v>42059945129077.336</v>
      </c>
      <c r="K197" s="111">
        <f t="shared" si="48"/>
        <v>56911908024529.648</v>
      </c>
      <c r="L197" s="98">
        <f t="shared" si="47"/>
        <v>0.42496875413456359</v>
      </c>
      <c r="P197" s="9"/>
    </row>
    <row r="198" spans="1:16" ht="13.5" thickBot="1" x14ac:dyDescent="0.25">
      <c r="A198" s="94">
        <f t="shared" si="37"/>
        <v>177</v>
      </c>
      <c r="B198" s="95">
        <f t="shared" si="34"/>
        <v>4.7016742386217834</v>
      </c>
      <c r="C198" s="96">
        <f t="shared" si="35"/>
        <v>1616544127963078.8</v>
      </c>
      <c r="D198" s="97">
        <f t="shared" si="38"/>
        <v>1.6118113974498496</v>
      </c>
      <c r="E198" s="98">
        <f t="shared" si="36"/>
        <v>50395035261219.227</v>
      </c>
      <c r="F198" s="98">
        <f t="shared" si="39"/>
        <v>22799717551802.57</v>
      </c>
      <c r="G198" s="99">
        <f t="shared" si="40"/>
        <v>0.68850611996675315</v>
      </c>
      <c r="H198" s="137">
        <f>D198*Ausbeute</f>
        <v>1.4989845996283602</v>
      </c>
      <c r="I198" s="138">
        <f>H198</f>
        <v>1.4989845996283602</v>
      </c>
      <c r="J198" s="139">
        <f>E198*Ausbeute</f>
        <v>46867382792933.883</v>
      </c>
      <c r="K198" s="139">
        <f>F198*Ausbeute</f>
        <v>21203737323176.391</v>
      </c>
      <c r="L198" s="140">
        <f>J198/(J198+K198)</f>
        <v>0.68850611996675315</v>
      </c>
      <c r="P198" s="9"/>
    </row>
    <row r="199" spans="1:16" ht="12.75" x14ac:dyDescent="0.2">
      <c r="A199" s="100">
        <f t="shared" si="37"/>
        <v>178</v>
      </c>
      <c r="B199" s="101">
        <f t="shared" si="34"/>
        <v>4.6527021811836775</v>
      </c>
      <c r="C199" s="102">
        <f t="shared" si="35"/>
        <v>1599706404235744.3</v>
      </c>
      <c r="D199" s="97">
        <f t="shared" si="38"/>
        <v>0.53797928329325917</v>
      </c>
      <c r="E199" s="98">
        <f t="shared" si="36"/>
        <v>16820507035912.555</v>
      </c>
      <c r="F199" s="98">
        <f t="shared" si="39"/>
        <v>2738222075613.6719</v>
      </c>
      <c r="G199" s="93">
        <f t="shared" si="40"/>
        <v>0.86</v>
      </c>
      <c r="H199" s="129"/>
      <c r="I199" s="101">
        <f t="shared" si="45"/>
        <v>1.3359561031303844</v>
      </c>
      <c r="J199" s="102">
        <f t="shared" si="46"/>
        <v>41770119649989.352</v>
      </c>
      <c r="K199" s="111">
        <f t="shared" si="48"/>
        <v>28003524242942.102</v>
      </c>
      <c r="L199" s="98">
        <f t="shared" si="47"/>
        <v>0.59865183068389161</v>
      </c>
      <c r="P199" s="9"/>
    </row>
    <row r="200" spans="1:16" ht="12.75" x14ac:dyDescent="0.2">
      <c r="A200" s="94">
        <f t="shared" si="37"/>
        <v>179</v>
      </c>
      <c r="B200" s="95">
        <f t="shared" si="34"/>
        <v>4.6042402106397295</v>
      </c>
      <c r="C200" s="96">
        <f t="shared" si="35"/>
        <v>1583044060156520.3</v>
      </c>
      <c r="D200" s="97">
        <f t="shared" si="38"/>
        <v>0.91233633898082678</v>
      </c>
      <c r="E200" s="98">
        <f t="shared" si="36"/>
        <v>28525187280455.977</v>
      </c>
      <c r="F200" s="98">
        <f t="shared" si="39"/>
        <v>7381857214292.5518</v>
      </c>
      <c r="G200" s="99">
        <f t="shared" si="40"/>
        <v>0.7944175768804318</v>
      </c>
      <c r="H200" s="128"/>
      <c r="I200" s="95">
        <f t="shared" si="45"/>
        <v>1.190658469695965</v>
      </c>
      <c r="J200" s="96">
        <f t="shared" si="46"/>
        <v>37227231212865.555</v>
      </c>
      <c r="K200" s="111">
        <f t="shared" si="48"/>
        <v>34063771184571.379</v>
      </c>
      <c r="L200" s="98">
        <f t="shared" si="47"/>
        <v>0.52218695152200512</v>
      </c>
      <c r="P200" s="9"/>
    </row>
    <row r="201" spans="1:16" ht="12.75" x14ac:dyDescent="0.2">
      <c r="A201" s="100">
        <f t="shared" si="37"/>
        <v>180</v>
      </c>
      <c r="B201" s="101">
        <f t="shared" si="34"/>
        <v>4.5562830139879287</v>
      </c>
      <c r="C201" s="102">
        <f t="shared" si="35"/>
        <v>1566555268992680.5</v>
      </c>
      <c r="D201" s="97">
        <f t="shared" si="38"/>
        <v>1.2414698958974986</v>
      </c>
      <c r="E201" s="98">
        <f t="shared" si="36"/>
        <v>38815905681324.133</v>
      </c>
      <c r="F201" s="98">
        <f t="shared" si="39"/>
        <v>13700725581019.736</v>
      </c>
      <c r="G201" s="93">
        <f t="shared" si="40"/>
        <v>0.73911644270215027</v>
      </c>
      <c r="H201" s="129"/>
      <c r="I201" s="101">
        <f t="shared" si="45"/>
        <v>1.0611633032978316</v>
      </c>
      <c r="J201" s="102">
        <f t="shared" si="46"/>
        <v>33178424083745.82</v>
      </c>
      <c r="K201" s="111">
        <f t="shared" si="48"/>
        <v>39464909988902.094</v>
      </c>
      <c r="L201" s="98">
        <f t="shared" si="47"/>
        <v>0.4567304695922314</v>
      </c>
      <c r="P201" s="9"/>
    </row>
    <row r="202" spans="1:16" ht="12.75" x14ac:dyDescent="0.2">
      <c r="A202" s="94">
        <f t="shared" si="37"/>
        <v>181</v>
      </c>
      <c r="B202" s="95">
        <f t="shared" si="34"/>
        <v>4.5088253335658397</v>
      </c>
      <c r="C202" s="96">
        <f t="shared" si="35"/>
        <v>1550238223038521.8</v>
      </c>
      <c r="D202" s="97">
        <f t="shared" si="38"/>
        <v>1.530345391512808</v>
      </c>
      <c r="E202" s="98">
        <f t="shared" si="36"/>
        <v>47847912038065.797</v>
      </c>
      <c r="F202" s="98">
        <f t="shared" si="39"/>
        <v>21489920563960.68</v>
      </c>
      <c r="G202" s="99">
        <f t="shared" si="40"/>
        <v>0.69006933505832413</v>
      </c>
      <c r="H202" s="128"/>
      <c r="I202" s="95">
        <f t="shared" si="45"/>
        <v>0.94575193888597409</v>
      </c>
      <c r="J202" s="96">
        <f t="shared" si="46"/>
        <v>29569962331779.617</v>
      </c>
      <c r="K202" s="111">
        <f t="shared" si="48"/>
        <v>44278624787098.773</v>
      </c>
      <c r="L202" s="98">
        <f t="shared" si="47"/>
        <v>0.40041337939450511</v>
      </c>
      <c r="P202" s="9"/>
    </row>
    <row r="203" spans="1:16" ht="12.75" x14ac:dyDescent="0.2">
      <c r="A203" s="100">
        <f t="shared" si="37"/>
        <v>182</v>
      </c>
      <c r="B203" s="101">
        <f t="shared" si="34"/>
        <v>4.4618619664741841</v>
      </c>
      <c r="C203" s="102">
        <f t="shared" si="35"/>
        <v>1534091133417177.8</v>
      </c>
      <c r="D203" s="97">
        <f t="shared" si="38"/>
        <v>1.7833877367065489</v>
      </c>
      <c r="E203" s="98">
        <f t="shared" si="36"/>
        <v>55759555998889.039</v>
      </c>
      <c r="F203" s="98">
        <f t="shared" si="39"/>
        <v>30567057587035.641</v>
      </c>
      <c r="G203" s="93">
        <f t="shared" si="40"/>
        <v>0.64591385764702902</v>
      </c>
      <c r="H203" s="129"/>
      <c r="I203" s="101">
        <f t="shared" si="45"/>
        <v>0.84289263219606381</v>
      </c>
      <c r="J203" s="102">
        <f t="shared" si="46"/>
        <v>26353954307649.809</v>
      </c>
      <c r="K203" s="111">
        <f t="shared" si="48"/>
        <v>48568803395320.836</v>
      </c>
      <c r="L203" s="98">
        <f t="shared" si="47"/>
        <v>0.35174832208031354</v>
      </c>
      <c r="P203" s="9"/>
    </row>
    <row r="204" spans="1:16" ht="12.75" x14ac:dyDescent="0.2">
      <c r="A204" s="94">
        <f t="shared" si="37"/>
        <v>183</v>
      </c>
      <c r="B204" s="95">
        <f t="shared" si="34"/>
        <v>4.4153877640064429</v>
      </c>
      <c r="C204" s="96">
        <f t="shared" si="35"/>
        <v>1518112229884504.3</v>
      </c>
      <c r="D204" s="97">
        <f t="shared" si="38"/>
        <v>2.0045401081502874</v>
      </c>
      <c r="E204" s="98">
        <f t="shared" si="36"/>
        <v>62674125268372.211</v>
      </c>
      <c r="F204" s="98">
        <f t="shared" si="39"/>
        <v>40769822165607.859</v>
      </c>
      <c r="G204" s="99">
        <f t="shared" si="40"/>
        <v>0.60587522830537821</v>
      </c>
      <c r="H204" s="128"/>
      <c r="I204" s="95">
        <f t="shared" si="45"/>
        <v>0.75122023037804997</v>
      </c>
      <c r="J204" s="96">
        <f t="shared" si="46"/>
        <v>23487717023679.242</v>
      </c>
      <c r="K204" s="111">
        <f t="shared" si="48"/>
        <v>52392385236384.898</v>
      </c>
      <c r="L204" s="98">
        <f t="shared" si="47"/>
        <v>0.30953723471773548</v>
      </c>
      <c r="P204" s="9"/>
    </row>
    <row r="205" spans="1:16" ht="12.75" x14ac:dyDescent="0.2">
      <c r="A205" s="100">
        <f t="shared" si="37"/>
        <v>184</v>
      </c>
      <c r="B205" s="101">
        <f t="shared" si="34"/>
        <v>4.3693976310843849</v>
      </c>
      <c r="C205" s="102">
        <f t="shared" si="35"/>
        <v>1502299760634999.8</v>
      </c>
      <c r="D205" s="97">
        <f t="shared" si="38"/>
        <v>2.197316346418301</v>
      </c>
      <c r="E205" s="98">
        <f t="shared" si="36"/>
        <v>68701483891355.281</v>
      </c>
      <c r="F205" s="98">
        <f t="shared" si="39"/>
        <v>51953784659549.422</v>
      </c>
      <c r="G205" s="93">
        <f t="shared" si="40"/>
        <v>0.56940309956187274</v>
      </c>
      <c r="H205" s="129"/>
      <c r="I205" s="101">
        <f t="shared" si="45"/>
        <v>0.66951805363269823</v>
      </c>
      <c r="J205" s="102">
        <f t="shared" si="46"/>
        <v>20933209663503.762</v>
      </c>
      <c r="K205" s="111">
        <f t="shared" si="48"/>
        <v>55800117042071.555</v>
      </c>
      <c r="L205" s="98">
        <f t="shared" si="47"/>
        <v>0.27280466730999675</v>
      </c>
      <c r="P205" s="9"/>
    </row>
    <row r="206" spans="1:16" ht="12.75" x14ac:dyDescent="0.2">
      <c r="A206" s="94">
        <f t="shared" si="37"/>
        <v>185</v>
      </c>
      <c r="B206" s="95">
        <f t="shared" si="34"/>
        <v>4.323886525699483</v>
      </c>
      <c r="C206" s="96">
        <f t="shared" si="35"/>
        <v>1486651992109752.3</v>
      </c>
      <c r="D206" s="97">
        <f t="shared" si="38"/>
        <v>2.364847655264811</v>
      </c>
      <c r="E206" s="98">
        <f t="shared" si="36"/>
        <v>73939532356601.203</v>
      </c>
      <c r="F206" s="98">
        <f t="shared" si="39"/>
        <v>63990452717600.781</v>
      </c>
      <c r="G206" s="99">
        <f t="shared" si="40"/>
        <v>0.53606568808677868</v>
      </c>
      <c r="H206" s="128"/>
      <c r="I206" s="95">
        <f t="shared" si="45"/>
        <v>0.59670174738842363</v>
      </c>
      <c r="J206" s="96">
        <f t="shared" si="46"/>
        <v>18656528702829.434</v>
      </c>
      <c r="K206" s="111">
        <f t="shared" si="48"/>
        <v>58837226365787.977</v>
      </c>
      <c r="L206" s="98">
        <f t="shared" si="47"/>
        <v>0.24074880209779323</v>
      </c>
      <c r="P206" s="9"/>
    </row>
    <row r="207" spans="1:16" ht="12.75" x14ac:dyDescent="0.2">
      <c r="A207" s="100">
        <f t="shared" si="37"/>
        <v>186</v>
      </c>
      <c r="B207" s="101">
        <f t="shared" si="34"/>
        <v>4.2788494583601526</v>
      </c>
      <c r="C207" s="102">
        <f t="shared" si="35"/>
        <v>1471167208806387.3</v>
      </c>
      <c r="D207" s="97">
        <f t="shared" si="38"/>
        <v>2.5099242218691438</v>
      </c>
      <c r="E207" s="98">
        <f t="shared" si="36"/>
        <v>78475508898999.031</v>
      </c>
      <c r="F207" s="98">
        <f t="shared" si="39"/>
        <v>76765535561623.875</v>
      </c>
      <c r="G207" s="93">
        <f t="shared" si="40"/>
        <v>0.50550747820370689</v>
      </c>
      <c r="H207" s="129"/>
      <c r="I207" s="101">
        <f t="shared" si="45"/>
        <v>0.53180489070385994</v>
      </c>
      <c r="J207" s="102">
        <f t="shared" si="46"/>
        <v>16627457940496.25</v>
      </c>
      <c r="K207" s="111">
        <f t="shared" si="48"/>
        <v>61544021844473.414</v>
      </c>
      <c r="L207" s="98">
        <f t="shared" si="47"/>
        <v>0.21270491471102071</v>
      </c>
      <c r="P207" s="9"/>
    </row>
    <row r="208" spans="1:16" ht="12.75" x14ac:dyDescent="0.2">
      <c r="A208" s="94">
        <f t="shared" si="37"/>
        <v>187</v>
      </c>
      <c r="B208" s="95">
        <f t="shared" si="34"/>
        <v>4.2342814915447304</v>
      </c>
      <c r="C208" s="96">
        <f t="shared" si="35"/>
        <v>1455843713090988</v>
      </c>
      <c r="D208" s="97">
        <f t="shared" si="38"/>
        <v>2.635032310441269</v>
      </c>
      <c r="E208" s="98">
        <f t="shared" si="36"/>
        <v>82387149271459.016</v>
      </c>
      <c r="F208" s="98">
        <f t="shared" si="39"/>
        <v>90177397070931.156</v>
      </c>
      <c r="G208" s="99">
        <f t="shared" si="40"/>
        <v>0.47742801761836029</v>
      </c>
      <c r="H208" s="128"/>
      <c r="I208" s="95">
        <f t="shared" si="45"/>
        <v>0.47396616989030665</v>
      </c>
      <c r="J208" s="96">
        <f t="shared" si="46"/>
        <v>14819067467842.627</v>
      </c>
      <c r="K208" s="111">
        <f t="shared" si="48"/>
        <v>63956428176447.797</v>
      </c>
      <c r="L208" s="98">
        <f t="shared" si="47"/>
        <v>0.18811773060442433</v>
      </c>
      <c r="P208" s="9"/>
    </row>
    <row r="209" spans="1:16" ht="12.75" x14ac:dyDescent="0.2">
      <c r="A209" s="100">
        <f t="shared" si="37"/>
        <v>188</v>
      </c>
      <c r="B209" s="101">
        <f t="shared" si="34"/>
        <v>4.1901777391601716</v>
      </c>
      <c r="C209" s="102">
        <f t="shared" si="35"/>
        <v>1440679825011984.3</v>
      </c>
      <c r="D209" s="97">
        <f t="shared" si="38"/>
        <v>2.7423873215023513</v>
      </c>
      <c r="E209" s="98">
        <f t="shared" si="36"/>
        <v>85743720379252.141</v>
      </c>
      <c r="F209" s="98">
        <f t="shared" si="39"/>
        <v>104135677132669.88</v>
      </c>
      <c r="G209" s="93">
        <f t="shared" si="40"/>
        <v>0.45156937246900908</v>
      </c>
      <c r="H209" s="129"/>
      <c r="I209" s="101">
        <f t="shared" si="45"/>
        <v>0.4224179471218551</v>
      </c>
      <c r="J209" s="102">
        <f t="shared" si="46"/>
        <v>13207356253875.9</v>
      </c>
      <c r="K209" s="111">
        <f t="shared" si="48"/>
        <v>66106462915450.852</v>
      </c>
      <c r="L209" s="98">
        <f t="shared" si="47"/>
        <v>0.16652024063649701</v>
      </c>
      <c r="P209" s="9"/>
    </row>
    <row r="210" spans="1:16" ht="12.75" x14ac:dyDescent="0.2">
      <c r="A210" s="94">
        <f t="shared" si="37"/>
        <v>189</v>
      </c>
      <c r="B210" s="95">
        <f t="shared" si="34"/>
        <v>4.146533366006369</v>
      </c>
      <c r="C210" s="96">
        <f t="shared" si="35"/>
        <v>1425673882115972.3</v>
      </c>
      <c r="D210" s="97">
        <f t="shared" si="38"/>
        <v>2.8339632556111556</v>
      </c>
      <c r="E210" s="98">
        <f t="shared" si="36"/>
        <v>88606941495441</v>
      </c>
      <c r="F210" s="98">
        <f t="shared" si="39"/>
        <v>118560062957509.11</v>
      </c>
      <c r="G210" s="99">
        <f t="shared" si="40"/>
        <v>0.42770778932397313</v>
      </c>
      <c r="H210" s="128"/>
      <c r="I210" s="95">
        <f t="shared" si="45"/>
        <v>0.37647607231532854</v>
      </c>
      <c r="J210" s="96">
        <f t="shared" si="46"/>
        <v>11770933602624.943</v>
      </c>
      <c r="K210" s="111">
        <f t="shared" si="48"/>
        <v>68022661408901.422</v>
      </c>
      <c r="L210" s="98">
        <f t="shared" si="47"/>
        <v>0.14751727379778548</v>
      </c>
      <c r="P210" s="9"/>
    </row>
    <row r="211" spans="1:16" ht="12.75" x14ac:dyDescent="0.2">
      <c r="A211" s="100">
        <f t="shared" si="37"/>
        <v>190</v>
      </c>
      <c r="B211" s="101">
        <f t="shared" si="34"/>
        <v>4.1033435872460675</v>
      </c>
      <c r="C211" s="102">
        <f t="shared" si="35"/>
        <v>1410824239265459.5</v>
      </c>
      <c r="D211" s="97">
        <f t="shared" si="38"/>
        <v>2.9115189725867339</v>
      </c>
      <c r="E211" s="98">
        <f t="shared" si="36"/>
        <v>91031805284018.984</v>
      </c>
      <c r="F211" s="98">
        <f t="shared" si="39"/>
        <v>133379194050256.39</v>
      </c>
      <c r="G211" s="93">
        <f t="shared" si="40"/>
        <v>0.40564769799193734</v>
      </c>
      <c r="H211" s="129"/>
      <c r="I211" s="101">
        <f t="shared" si="45"/>
        <v>0.33553080306289718</v>
      </c>
      <c r="J211" s="102">
        <f t="shared" si="46"/>
        <v>10490735254963.988</v>
      </c>
      <c r="K211" s="111">
        <f t="shared" si="48"/>
        <v>69730455520174.633</v>
      </c>
      <c r="L211" s="98">
        <f t="shared" si="47"/>
        <v>0.13077261947369617</v>
      </c>
      <c r="P211" s="9"/>
    </row>
    <row r="212" spans="1:16" ht="12.75" x14ac:dyDescent="0.2">
      <c r="A212" s="103">
        <f t="shared" si="37"/>
        <v>191</v>
      </c>
      <c r="B212" s="104">
        <f t="shared" si="34"/>
        <v>4.0606036678802786</v>
      </c>
      <c r="C212" s="105">
        <f t="shared" si="35"/>
        <v>1396129268458499.8</v>
      </c>
      <c r="D212" s="106">
        <f t="shared" si="38"/>
        <v>2.9766215947474519</v>
      </c>
      <c r="E212" s="107">
        <f t="shared" si="36"/>
        <v>93067309527616</v>
      </c>
      <c r="F212" s="107">
        <f t="shared" si="39"/>
        <v>148529686298938.06</v>
      </c>
      <c r="G212" s="108">
        <f t="shared" si="40"/>
        <v>0.38521716385260996</v>
      </c>
      <c r="H212" s="130"/>
      <c r="I212" s="104"/>
      <c r="J212" s="105"/>
      <c r="K212" s="112"/>
      <c r="L212" s="107"/>
      <c r="P212" s="9"/>
    </row>
    <row r="213" spans="1:16" x14ac:dyDescent="0.2">
      <c r="A213"/>
      <c r="C213" s="5"/>
      <c r="G213"/>
      <c r="H213"/>
      <c r="K213" s="9"/>
      <c r="L213" s="9"/>
      <c r="N213" s="11"/>
      <c r="O213"/>
      <c r="P213"/>
    </row>
    <row r="214" spans="1:16" x14ac:dyDescent="0.2">
      <c r="H214"/>
      <c r="N214" s="11"/>
      <c r="O214"/>
      <c r="P214"/>
    </row>
    <row r="215" spans="1:16" x14ac:dyDescent="0.2">
      <c r="H215"/>
      <c r="N215" s="11"/>
      <c r="O215"/>
      <c r="P215"/>
    </row>
    <row r="216" spans="1:16" x14ac:dyDescent="0.2">
      <c r="H216"/>
      <c r="L216" s="9"/>
      <c r="M216"/>
      <c r="N216" s="9"/>
      <c r="O216" s="11"/>
      <c r="P216"/>
    </row>
    <row r="217" spans="1:16" x14ac:dyDescent="0.2">
      <c r="H217"/>
      <c r="L217" s="9"/>
      <c r="M217"/>
      <c r="N217" s="9"/>
      <c r="O217" s="11"/>
      <c r="P217"/>
    </row>
    <row r="218" spans="1:16" x14ac:dyDescent="0.2">
      <c r="H218"/>
      <c r="L218" s="9"/>
      <c r="M218"/>
      <c r="N218" s="9"/>
      <c r="O218" s="11"/>
      <c r="P218"/>
    </row>
    <row r="219" spans="1:16" x14ac:dyDescent="0.2">
      <c r="H219"/>
      <c r="L219" s="9"/>
      <c r="M219"/>
      <c r="N219" s="9"/>
      <c r="O219" s="11"/>
      <c r="P219"/>
    </row>
  </sheetData>
  <mergeCells count="9">
    <mergeCell ref="D16:G16"/>
    <mergeCell ref="E17:F17"/>
    <mergeCell ref="J17:K17"/>
    <mergeCell ref="A2:C2"/>
    <mergeCell ref="G2:J2"/>
    <mergeCell ref="K2:N2"/>
    <mergeCell ref="E13:N13"/>
    <mergeCell ref="D15:G15"/>
    <mergeCell ref="I15:J1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CF70-3B5A-4F88-BAF6-A9507CFB7A8E}">
  <dimension ref="X5:AY94"/>
  <sheetViews>
    <sheetView workbookViewId="0">
      <selection activeCell="Q44" sqref="Q44"/>
    </sheetView>
  </sheetViews>
  <sheetFormatPr baseColWidth="10" defaultRowHeight="15" x14ac:dyDescent="0.2"/>
  <cols>
    <col min="24" max="51" width="12" style="29"/>
  </cols>
  <sheetData>
    <row r="5" spans="24:24" x14ac:dyDescent="0.2">
      <c r="X5" s="29" t="s">
        <v>31</v>
      </c>
    </row>
    <row r="6" spans="24:24" x14ac:dyDescent="0.2">
      <c r="X6" s="29" t="s">
        <v>32</v>
      </c>
    </row>
    <row r="8" spans="24:24" x14ac:dyDescent="0.2">
      <c r="X8" s="29" t="s">
        <v>70</v>
      </c>
    </row>
    <row r="10" spans="24:24" x14ac:dyDescent="0.2">
      <c r="X10" s="29" t="s">
        <v>33</v>
      </c>
    </row>
    <row r="14" spans="24:24" ht="20.25" x14ac:dyDescent="0.2">
      <c r="X14" s="31" t="s">
        <v>34</v>
      </c>
    </row>
    <row r="16" spans="24:24" x14ac:dyDescent="0.2">
      <c r="X16" s="29" t="s">
        <v>35</v>
      </c>
    </row>
    <row r="18" spans="24:24" x14ac:dyDescent="0.2">
      <c r="X18" s="29" t="s">
        <v>36</v>
      </c>
    </row>
    <row r="20" spans="24:24" x14ac:dyDescent="0.2">
      <c r="X20" s="29" t="s">
        <v>71</v>
      </c>
    </row>
    <row r="22" spans="24:24" x14ac:dyDescent="0.2">
      <c r="X22" s="29" t="s">
        <v>37</v>
      </c>
    </row>
    <row r="24" spans="24:24" x14ac:dyDescent="0.2">
      <c r="X24" s="29" t="s">
        <v>72</v>
      </c>
    </row>
    <row r="26" spans="24:24" x14ac:dyDescent="0.2">
      <c r="X26" s="29" t="s">
        <v>73</v>
      </c>
    </row>
    <row r="28" spans="24:24" x14ac:dyDescent="0.2">
      <c r="X28" s="29" t="s">
        <v>38</v>
      </c>
    </row>
    <row r="30" spans="24:24" x14ac:dyDescent="0.2">
      <c r="X30" s="29" t="s">
        <v>39</v>
      </c>
    </row>
    <row r="31" spans="24:24" x14ac:dyDescent="0.2">
      <c r="X31" s="29" t="s">
        <v>40</v>
      </c>
    </row>
    <row r="35" spans="24:24" ht="20.25" x14ac:dyDescent="0.2">
      <c r="X35" s="31" t="s">
        <v>41</v>
      </c>
    </row>
    <row r="37" spans="24:24" x14ac:dyDescent="0.2">
      <c r="X37" s="29" t="s">
        <v>42</v>
      </c>
    </row>
    <row r="39" spans="24:24" x14ac:dyDescent="0.2">
      <c r="X39" s="29" t="s">
        <v>43</v>
      </c>
    </row>
    <row r="41" spans="24:24" x14ac:dyDescent="0.2">
      <c r="X41" s="29" t="s">
        <v>44</v>
      </c>
    </row>
    <row r="43" spans="24:24" x14ac:dyDescent="0.2">
      <c r="X43" s="29" t="s">
        <v>45</v>
      </c>
    </row>
    <row r="45" spans="24:24" x14ac:dyDescent="0.2">
      <c r="X45" s="29" t="s">
        <v>46</v>
      </c>
    </row>
    <row r="47" spans="24:24" x14ac:dyDescent="0.2">
      <c r="X47" s="29" t="s">
        <v>47</v>
      </c>
    </row>
    <row r="48" spans="24:24" x14ac:dyDescent="0.2">
      <c r="X48" s="29" t="s">
        <v>48</v>
      </c>
    </row>
    <row r="49" spans="24:24" x14ac:dyDescent="0.2">
      <c r="X49" s="30"/>
    </row>
    <row r="50" spans="24:24" x14ac:dyDescent="0.2">
      <c r="X50" s="30" t="s">
        <v>49</v>
      </c>
    </row>
    <row r="51" spans="24:24" x14ac:dyDescent="0.2">
      <c r="X51" s="30"/>
    </row>
    <row r="52" spans="24:24" x14ac:dyDescent="0.2">
      <c r="X52" s="30" t="s">
        <v>50</v>
      </c>
    </row>
    <row r="53" spans="24:24" x14ac:dyDescent="0.2">
      <c r="X53" s="30"/>
    </row>
    <row r="54" spans="24:24" x14ac:dyDescent="0.2">
      <c r="X54" s="30" t="s">
        <v>51</v>
      </c>
    </row>
    <row r="55" spans="24:24" x14ac:dyDescent="0.2">
      <c r="X55" s="30"/>
    </row>
    <row r="56" spans="24:24" x14ac:dyDescent="0.2">
      <c r="X56" s="30" t="s">
        <v>52</v>
      </c>
    </row>
    <row r="57" spans="24:24" x14ac:dyDescent="0.2">
      <c r="X57" s="30"/>
    </row>
    <row r="58" spans="24:24" x14ac:dyDescent="0.2">
      <c r="X58" s="30" t="s">
        <v>53</v>
      </c>
    </row>
    <row r="59" spans="24:24" x14ac:dyDescent="0.2">
      <c r="X59" s="30"/>
    </row>
    <row r="60" spans="24:24" x14ac:dyDescent="0.2">
      <c r="X60" s="30" t="s">
        <v>54</v>
      </c>
    </row>
    <row r="62" spans="24:24" x14ac:dyDescent="0.2">
      <c r="X62" s="29" t="s">
        <v>55</v>
      </c>
    </row>
    <row r="65" spans="24:24" ht="20.25" x14ac:dyDescent="0.2">
      <c r="X65" s="31" t="s">
        <v>56</v>
      </c>
    </row>
    <row r="67" spans="24:24" x14ac:dyDescent="0.2">
      <c r="X67" s="29" t="s">
        <v>57</v>
      </c>
    </row>
    <row r="69" spans="24:24" x14ac:dyDescent="0.2">
      <c r="X69" s="29" t="s">
        <v>58</v>
      </c>
    </row>
    <row r="71" spans="24:24" x14ac:dyDescent="0.2">
      <c r="X71" s="29" t="s">
        <v>59</v>
      </c>
    </row>
    <row r="73" spans="24:24" x14ac:dyDescent="0.2">
      <c r="X73" s="29" t="s">
        <v>60</v>
      </c>
    </row>
    <row r="75" spans="24:24" x14ac:dyDescent="0.2">
      <c r="X75" s="29" t="s">
        <v>61</v>
      </c>
    </row>
    <row r="77" spans="24:24" x14ac:dyDescent="0.2">
      <c r="X77" s="29" t="s">
        <v>62</v>
      </c>
    </row>
    <row r="79" spans="24:24" x14ac:dyDescent="0.2">
      <c r="X79" s="29" t="s">
        <v>74</v>
      </c>
    </row>
    <row r="83" spans="24:24" ht="20.25" x14ac:dyDescent="0.2">
      <c r="X83" s="31" t="s">
        <v>63</v>
      </c>
    </row>
    <row r="84" spans="24:24" x14ac:dyDescent="0.2">
      <c r="X84" s="30"/>
    </row>
    <row r="85" spans="24:24" x14ac:dyDescent="0.2">
      <c r="X85" s="30" t="s">
        <v>64</v>
      </c>
    </row>
    <row r="86" spans="24:24" x14ac:dyDescent="0.2">
      <c r="X86" s="30" t="s">
        <v>65</v>
      </c>
    </row>
    <row r="87" spans="24:24" x14ac:dyDescent="0.2">
      <c r="X87" s="30"/>
    </row>
    <row r="88" spans="24:24" x14ac:dyDescent="0.2">
      <c r="X88" s="30" t="s">
        <v>66</v>
      </c>
    </row>
    <row r="89" spans="24:24" x14ac:dyDescent="0.2">
      <c r="X89" s="30" t="s">
        <v>67</v>
      </c>
    </row>
    <row r="90" spans="24:24" x14ac:dyDescent="0.2">
      <c r="X90" s="30"/>
    </row>
    <row r="91" spans="24:24" x14ac:dyDescent="0.2">
      <c r="X91" s="30" t="s">
        <v>68</v>
      </c>
    </row>
    <row r="92" spans="24:24" x14ac:dyDescent="0.2">
      <c r="X92" s="30" t="s">
        <v>69</v>
      </c>
    </row>
    <row r="94" spans="24:24" x14ac:dyDescent="0.2">
      <c r="X94" s="29" t="s">
        <v>75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G I 9 X O o w Y o 2 m A A A A 9 g A A A B I A H A B D b 2 5 m a W c v U G F j a 2 F n Z S 5 4 b W w g o h g A K K A U A A A A A A A A A A A A A A A A A A A A A A A A A A A A h Y 9 L D o I w G I S v Q r q n D z R K z E 9 Z q D t J T E y M 2 6 Z U a I R i a L H c z Y V H 8 g p i F H X n c m a + S W b u 1 x u k f V 0 F F 9 V a 3 Z g E M U x R o I x s c m 2 K B H X u G M Y o 5 b A V 8 i Q K F Q y w s Y v e 6 g S V z p 0 X h H j v s Z / g p i 1 I R C k j h 2 y z k 6 W q R a i N d c J I h T 6 t / H 8 L c d i / x v A I s + k M s 3 m M K Z D R h E y b L x A N e 5 / p j w n L r n J d q 3 i u w t U a y C i B v D / w B 1 B L A w Q U A A I A C A C 8 Y j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G I 9 X C i K R 7 g O A A A A E Q A A A B M A H A B G b 3 J t d W x h c y 9 T Z W N 0 a W 9 u M S 5 t I K I Y A C i g F A A A A A A A A A A A A A A A A A A A A A A A A A A A A C t O T S 7 J z M 9 T C I b Q h t Y A U E s B A i 0 A F A A C A A g A v G I 9 X O o w Y o 2 m A A A A 9 g A A A B I A A A A A A A A A A A A A A A A A A A A A A E N v b m Z p Z y 9 Q Y W N r Y W d l L n h t b F B L A Q I t A B Q A A g A I A L x i P V w P y u m r p A A A A O k A A A A T A A A A A A A A A A A A A A A A A P I A A A B b Q 2 9 u d G V u d F 9 U e X B l c 1 0 u e G 1 s U E s B A i 0 A F A A C A A g A v G I 9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b w i P 0 F A V l K i A M L a N K d y o A A A A A A A g A A A A A A E G Y A A A A B A A A g A A A A v k G Y Q p A j l w l 0 X 2 k / K I m Q l v u g R X r k a g U A O + 1 v W i a O z K o A A A A A D o A A A A A C A A A g A A A A W K h 2 + T v r + 0 c G J x 3 H + 3 D t s I F k v 3 d c o / t C p W 4 + b y B W B m Z Q A A A A p X d r V 1 8 e 8 P G g O 2 u 7 h S F 5 4 j Y 3 z q o H t 3 A X H Q + q S t v g 4 P Y 4 Z 1 n g A 4 K a p Q X a + j i 9 8 6 w G d u k D T v c t l F R B c D v l x A 3 8 f B f I A 7 T 7 6 r T q x L z 9 2 3 r K z A B A A A A A 2 1 y Z T z Z / a U g 8 0 g m e u M c Z + z / h c R B D X I E B N n F V 3 7 9 o v g E k Z W U A v 3 t J B h K 3 X b M z m u 5 Q p l 8 U / D y W 1 X p j H I v 3 S k j L Q w = = < / D a t a M a s h u p > 
</file>

<file path=customXml/itemProps1.xml><?xml version="1.0" encoding="utf-8"?>
<ds:datastoreItem xmlns:ds="http://schemas.openxmlformats.org/officeDocument/2006/customXml" ds:itemID="{3A0A4730-1C4B-4EF3-817D-4F3642B5C0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73</vt:i4>
      </vt:variant>
    </vt:vector>
  </HeadingPairs>
  <TitlesOfParts>
    <vt:vector size="78" baseType="lpstr">
      <vt:lpstr>Betrieb</vt:lpstr>
      <vt:lpstr>Betrieb (2)</vt:lpstr>
      <vt:lpstr>Betrieb (3)</vt:lpstr>
      <vt:lpstr>Betrieb (4)</vt:lpstr>
      <vt:lpstr>Literatur</vt:lpstr>
      <vt:lpstr>A_ToNuk</vt:lpstr>
      <vt:lpstr>'Betrieb (2)'!Ao_MuNuk</vt:lpstr>
      <vt:lpstr>'Betrieb (3)'!Ao_MuNuk</vt:lpstr>
      <vt:lpstr>'Betrieb (4)'!Ao_MuNuk</vt:lpstr>
      <vt:lpstr>Ao_MuNuk</vt:lpstr>
      <vt:lpstr>'Betrieb (3)'!Ao_MuNuk_t</vt:lpstr>
      <vt:lpstr>'Betrieb (4)'!Ao_MuNuk_t</vt:lpstr>
      <vt:lpstr>Ao_MuNuk_t</vt:lpstr>
      <vt:lpstr>ATc</vt:lpstr>
      <vt:lpstr>'Betrieb (2)'!Ausbeute</vt:lpstr>
      <vt:lpstr>'Betrieb (3)'!Ausbeute</vt:lpstr>
      <vt:lpstr>'Betrieb (4)'!Ausbeute</vt:lpstr>
      <vt:lpstr>Ausbeute</vt:lpstr>
      <vt:lpstr>'Betrieb (2)'!dt</vt:lpstr>
      <vt:lpstr>'Betrieb (3)'!dt</vt:lpstr>
      <vt:lpstr>'Betrieb (4)'!dt</vt:lpstr>
      <vt:lpstr>dt</vt:lpstr>
      <vt:lpstr>'Betrieb (2)'!HWZ_MNuk</vt:lpstr>
      <vt:lpstr>'Betrieb (3)'!HWZ_MNuk</vt:lpstr>
      <vt:lpstr>'Betrieb (4)'!HWZ_MNuk</vt:lpstr>
      <vt:lpstr>HWZ_MNuk</vt:lpstr>
      <vt:lpstr>'Betrieb (2)'!HWZ_Mo</vt:lpstr>
      <vt:lpstr>'Betrieb (3)'!HWZ_Mo</vt:lpstr>
      <vt:lpstr>'Betrieb (4)'!HWZ_Mo</vt:lpstr>
      <vt:lpstr>HWZ_Mo</vt:lpstr>
      <vt:lpstr>'Betrieb (2)'!HWZ_Tc</vt:lpstr>
      <vt:lpstr>'Betrieb (3)'!HWZ_Tc</vt:lpstr>
      <vt:lpstr>'Betrieb (4)'!HWZ_Tc</vt:lpstr>
      <vt:lpstr>HWZ_Tc</vt:lpstr>
      <vt:lpstr>'Betrieb (2)'!HWZ_TNuk</vt:lpstr>
      <vt:lpstr>'Betrieb (3)'!HWZ_TNuk</vt:lpstr>
      <vt:lpstr>'Betrieb (4)'!HWZ_TNuk</vt:lpstr>
      <vt:lpstr>HWZ_TNuk</vt:lpstr>
      <vt:lpstr>'Betrieb (2)'!lambdaMNuk</vt:lpstr>
      <vt:lpstr>'Betrieb (3)'!lambdaMNuk</vt:lpstr>
      <vt:lpstr>'Betrieb (4)'!lambdaMNuk</vt:lpstr>
      <vt:lpstr>lambdaMNuk</vt:lpstr>
      <vt:lpstr>'Betrieb (2)'!lambdaMo</vt:lpstr>
      <vt:lpstr>'Betrieb (3)'!lambdaMo</vt:lpstr>
      <vt:lpstr>'Betrieb (4)'!lambdaMo</vt:lpstr>
      <vt:lpstr>lambdaMo</vt:lpstr>
      <vt:lpstr>'Betrieb (2)'!lambdaTc</vt:lpstr>
      <vt:lpstr>'Betrieb (3)'!lambdaTc</vt:lpstr>
      <vt:lpstr>'Betrieb (4)'!lambdaTc</vt:lpstr>
      <vt:lpstr>lambdaTc</vt:lpstr>
      <vt:lpstr>'Betrieb (2)'!lambdaTNuk</vt:lpstr>
      <vt:lpstr>'Betrieb (3)'!lambdaTNuk</vt:lpstr>
      <vt:lpstr>'Betrieb (4)'!lambdaTNuk</vt:lpstr>
      <vt:lpstr>lambdaTNuk</vt:lpstr>
      <vt:lpstr>'Betrieb (2)'!lambdaTNuk1</vt:lpstr>
      <vt:lpstr>'Betrieb (3)'!lambdaTNuk1</vt:lpstr>
      <vt:lpstr>'Betrieb (4)'!lambdaTNuk1</vt:lpstr>
      <vt:lpstr>lambdaTNuk1</vt:lpstr>
      <vt:lpstr>'Betrieb (2)'!lambdaTNuk2</vt:lpstr>
      <vt:lpstr>'Betrieb (3)'!lambdaTNuk2</vt:lpstr>
      <vt:lpstr>'Betrieb (4)'!lambdaTNuk2</vt:lpstr>
      <vt:lpstr>lambdaTNuk2</vt:lpstr>
      <vt:lpstr>lamdaMNuk_s</vt:lpstr>
      <vt:lpstr>lamdaMo_s</vt:lpstr>
      <vt:lpstr>lamdaTc_s</vt:lpstr>
      <vt:lpstr>Lieferzeit</vt:lpstr>
      <vt:lpstr>'Betrieb (2)'!t</vt:lpstr>
      <vt:lpstr>'Betrieb (3)'!t</vt:lpstr>
      <vt:lpstr>'Betrieb (4)'!t</vt:lpstr>
      <vt:lpstr>t</vt:lpstr>
      <vt:lpstr>'Betrieb (2)'!ZerfWahr1</vt:lpstr>
      <vt:lpstr>'Betrieb (3)'!ZerfWahr1</vt:lpstr>
      <vt:lpstr>'Betrieb (4)'!ZerfWahr1</vt:lpstr>
      <vt:lpstr>ZerfWahr1</vt:lpstr>
      <vt:lpstr>'Betrieb (2)'!ZerfWahr2</vt:lpstr>
      <vt:lpstr>'Betrieb (3)'!ZerfWahr2</vt:lpstr>
      <vt:lpstr>'Betrieb (4)'!ZerfWahr2</vt:lpstr>
      <vt:lpstr>ZerfWahr2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Aktivitäten eines Mo-Generators</dc:title>
  <dc:subject>BSS</dc:subject>
  <dc:creator>Dipl.Ing. H.Sumpf</dc:creator>
  <cp:lastModifiedBy>Hartmut Sumpf</cp:lastModifiedBy>
  <cp:lastPrinted>2026-01-25T15:38:43Z</cp:lastPrinted>
  <dcterms:created xsi:type="dcterms:W3CDTF">2009-10-22T09:49:56Z</dcterms:created>
  <dcterms:modified xsi:type="dcterms:W3CDTF">2026-02-02T09:40:19Z</dcterms:modified>
</cp:coreProperties>
</file>